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hartsheet+xml" PartName="/xl/chartsheets/sheet2.xml"/>
  <Override ContentType="application/vnd.openxmlformats-officedocument.spreadsheetml.chartsheet+xml" PartName="/xl/chartsheets/sheet3.xml"/>
  <Override ContentType="application/vnd.openxmlformats-officedocument.spreadsheetml.chartsheet+xml" PartName="/xl/chartsheets/sheet5.xml"/>
  <Override ContentType="application/vnd.openxmlformats-officedocument.spreadsheetml.chartsheet+xml" PartName="/xl/chartsheets/sheet4.xml"/>
  <Override ContentType="application/vnd.openxmlformats-officedocument.spreadsheetml.chartsheet+xml" PartName="/xl/chart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SPA" sheetId="1" r:id="rId4"/>
    <sheet state="visible" name="Pump Head" sheetId="2" r:id="rId5"/>
    <sheet state="visible" name="Pump Efficiency" sheetId="3" r:id="rId6"/>
    <sheet state="visible" name="Pump BHP" sheetId="4" r:id="rId7"/>
    <sheet state="visible" name="kW per 1000 Gal" sheetId="5" r:id="rId8"/>
    <sheet state="visible" name="Cost per 1000 Gal" sheetId="6" r:id="rId9"/>
    <sheet state="visible" name="Useful Calculations" sheetId="7" r:id="rId10"/>
  </sheets>
  <definedNames/>
  <calcPr/>
  <extLst>
    <ext uri="GoogleSheetsCustomDataVersion2">
      <go:sheetsCustomData xmlns:go="http://customooxmlschemas.google.com/" r:id="rId11" roundtripDataChecksum="Wz8q6oFfLWHswkScacm4jWD+oK0xIpETdeVxBqp03ac="/>
    </ext>
  </extLst>
</workbook>
</file>

<file path=xl/sharedStrings.xml><?xml version="1.0" encoding="utf-8"?>
<sst xmlns="http://schemas.openxmlformats.org/spreadsheetml/2006/main" count="175" uniqueCount="155">
  <si>
    <r>
      <rPr>
        <rFont val="Arial"/>
        <b/>
        <color rgb="FF0000FF"/>
        <sz val="12.0"/>
      </rPr>
      <t xml:space="preserve">Variable Speed Pump Analysis (VSPAnalysis) - </t>
    </r>
    <r>
      <rPr>
        <rFont val="Arial"/>
        <b val="0"/>
        <color rgb="FF0000FF"/>
        <sz val="12.0"/>
      </rPr>
      <t>with Autoplot</t>
    </r>
  </si>
  <si>
    <t>Joe Evans, Ph.D   10/1/2010</t>
  </si>
  <si>
    <t>http://www.PumpEd101.com</t>
  </si>
  <si>
    <t>http://www.PumpTechnw.com</t>
  </si>
  <si>
    <t>Follow the steps below to view the operating characteristics and potential power savings of a centrifugal pump under VFD control.</t>
  </si>
  <si>
    <t>Scroll down for more detailed instructions and an explaination of the included example.</t>
  </si>
  <si>
    <r>
      <rPr>
        <rFont val="Arial"/>
        <b/>
        <color rgb="FFFF0000"/>
        <sz val="10.0"/>
      </rPr>
      <t>1)</t>
    </r>
    <r>
      <rPr>
        <rFont val="Arial"/>
        <b val="0"/>
        <color rgb="FFFF0000"/>
        <sz val="10.0"/>
      </rPr>
      <t xml:space="preserve">  Enter the pump description in the yellow box to the right</t>
    </r>
  </si>
  <si>
    <t>Cornell 5RB 1780 RPM 13.5" Trim</t>
  </si>
  <si>
    <r>
      <rPr>
        <rFont val="Arial"/>
        <color theme="1"/>
      </rPr>
      <t xml:space="preserve">ENTER RPM IN CELL </t>
    </r>
    <r>
      <rPr>
        <rFont val="Arial"/>
        <color rgb="FFFF0000"/>
        <sz val="10.0"/>
      </rPr>
      <t>B22</t>
    </r>
  </si>
  <si>
    <r>
      <rPr>
        <rFont val="Arial"/>
        <b/>
        <color rgb="FFFF0000"/>
        <sz val="10.0"/>
      </rPr>
      <t>2)</t>
    </r>
    <r>
      <rPr>
        <rFont val="Arial"/>
        <b val="0"/>
        <color rgb="FFFF0000"/>
        <sz val="10.0"/>
      </rPr>
      <t xml:space="preserve">  Enter eight 60 hertz flows In </t>
    </r>
    <r>
      <rPr>
        <rFont val="Arial"/>
        <b val="0"/>
        <color rgb="FFFF0000"/>
        <sz val="10.0"/>
      </rPr>
      <t>Q1 - Q8</t>
    </r>
    <r>
      <rPr>
        <rFont val="Arial"/>
        <b val="0"/>
        <color rgb="FFFF0000"/>
        <sz val="10.0"/>
      </rPr>
      <t xml:space="preserve"> </t>
    </r>
  </si>
  <si>
    <t>Q1</t>
  </si>
  <si>
    <t>Q2</t>
  </si>
  <si>
    <t>Q3</t>
  </si>
  <si>
    <t>Q4</t>
  </si>
  <si>
    <t>Q5</t>
  </si>
  <si>
    <t>Q6</t>
  </si>
  <si>
    <t>Q7</t>
  </si>
  <si>
    <t>Q8</t>
  </si>
  <si>
    <r>
      <rPr>
        <rFont val="Arial"/>
        <color theme="0"/>
        <sz val="10.0"/>
      </rPr>
      <t>2)</t>
    </r>
    <r>
      <rPr>
        <rFont val="Arial"/>
        <color theme="1"/>
        <sz val="10.0"/>
      </rPr>
      <t xml:space="preserve">  See instructions for fewer than eight points</t>
    </r>
  </si>
  <si>
    <r>
      <rPr>
        <rFont val="Arial"/>
        <color theme="1"/>
        <sz val="10.0"/>
      </rPr>
      <t xml:space="preserve">     Enter the corresponding heads (in ft) in </t>
    </r>
    <r>
      <rPr>
        <rFont val="Arial"/>
        <color rgb="FFFF0000"/>
        <sz val="10.0"/>
      </rPr>
      <t>H1 - H8</t>
    </r>
  </si>
  <si>
    <t>H1</t>
  </si>
  <si>
    <t>H2</t>
  </si>
  <si>
    <t>H3</t>
  </si>
  <si>
    <t>H4</t>
  </si>
  <si>
    <t>H5</t>
  </si>
  <si>
    <t>H6</t>
  </si>
  <si>
    <t>H7</t>
  </si>
  <si>
    <t>H8</t>
  </si>
  <si>
    <r>
      <rPr>
        <rFont val="Arial"/>
        <b/>
        <color rgb="FFFF0000"/>
        <sz val="10.0"/>
      </rPr>
      <t>3)</t>
    </r>
    <r>
      <rPr>
        <rFont val="Arial"/>
        <b val="0"/>
        <color rgb="FFFF0000"/>
        <sz val="10.0"/>
      </rPr>
      <t xml:space="preserve">  Enter the pump's hydraulic efficiencies (.xx) in </t>
    </r>
    <r>
      <rPr>
        <rFont val="Arial"/>
        <b val="0"/>
        <color rgb="FFFF0000"/>
        <sz val="10.0"/>
      </rPr>
      <t>Ef 1 - Ef 8</t>
    </r>
  </si>
  <si>
    <t>Ef 1</t>
  </si>
  <si>
    <t>Ef 2</t>
  </si>
  <si>
    <t>Ef 3</t>
  </si>
  <si>
    <t>Ef 4</t>
  </si>
  <si>
    <t>Ef 5</t>
  </si>
  <si>
    <t>Ef 6</t>
  </si>
  <si>
    <t>Ef 7</t>
  </si>
  <si>
    <t>Ef 8</t>
  </si>
  <si>
    <r>
      <rPr>
        <rFont val="Arial"/>
        <color theme="1"/>
        <sz val="10.0"/>
      </rPr>
      <t xml:space="preserve">     that correspond to the flows in </t>
    </r>
    <r>
      <rPr>
        <rFont val="Arial"/>
        <color rgb="FFFF0000"/>
        <sz val="10.0"/>
      </rPr>
      <t>Q1 - Q8</t>
    </r>
    <r>
      <rPr>
        <rFont val="Arial"/>
        <color theme="1"/>
        <sz val="10.0"/>
      </rPr>
      <t>.</t>
    </r>
  </si>
  <si>
    <r>
      <rPr>
        <rFont val="Arial"/>
        <b/>
        <color rgb="FFFF0000"/>
        <sz val="10.0"/>
      </rPr>
      <t>4)</t>
    </r>
    <r>
      <rPr>
        <rFont val="Arial"/>
        <color theme="1"/>
        <sz val="10.0"/>
      </rPr>
      <t xml:space="preserve">  Enter the design point flow, head &amp; Ef (.xx) in </t>
    </r>
    <r>
      <rPr>
        <rFont val="Arial"/>
        <color rgb="FFFF0000"/>
        <sz val="10.0"/>
      </rPr>
      <t>Qd, Hd &amp; Efd</t>
    </r>
  </si>
  <si>
    <t>Qd</t>
  </si>
  <si>
    <t>Hd</t>
  </si>
  <si>
    <t>Efd</t>
  </si>
  <si>
    <r>
      <rPr>
        <rFont val="Arial"/>
        <b/>
        <color rgb="FFFF0000"/>
        <sz val="10.0"/>
      </rPr>
      <t>5)</t>
    </r>
    <r>
      <rPr>
        <rFont val="Arial"/>
        <color theme="1"/>
        <sz val="10.0"/>
      </rPr>
      <t xml:space="preserve">  Enter BEP Q, H, Ef (.xx) &amp; NPSHr in </t>
    </r>
    <r>
      <rPr>
        <rFont val="Arial"/>
        <color rgb="FFFF0000"/>
        <sz val="10.0"/>
      </rPr>
      <t>Qb, Hb, Efb &amp; Nrb</t>
    </r>
  </si>
  <si>
    <t>Qb</t>
  </si>
  <si>
    <t>Hb</t>
  </si>
  <si>
    <t>Efb</t>
  </si>
  <si>
    <t>Nrb</t>
  </si>
  <si>
    <r>
      <rPr>
        <rFont val="Arial"/>
        <b/>
        <color rgb="FFFF0000"/>
        <sz val="10.0"/>
      </rPr>
      <t>6)</t>
    </r>
    <r>
      <rPr>
        <rFont val="Arial"/>
        <color theme="1"/>
        <sz val="10.0"/>
      </rPr>
      <t xml:space="preserve">  Enter motor efficiency (.xx) in </t>
    </r>
    <r>
      <rPr>
        <rFont val="Arial"/>
        <color rgb="FFFF0000"/>
        <sz val="10.0"/>
      </rPr>
      <t>Efm,</t>
    </r>
    <r>
      <rPr>
        <rFont val="Arial"/>
        <color theme="1"/>
        <sz val="10.0"/>
      </rPr>
      <t xml:space="preserve"> speed (RPM) in</t>
    </r>
    <r>
      <rPr>
        <rFont val="Arial"/>
        <color rgb="FFFF0000"/>
        <sz val="10.0"/>
      </rPr>
      <t xml:space="preserve"> RPM</t>
    </r>
    <r>
      <rPr>
        <rFont val="Arial"/>
        <color theme="1"/>
        <sz val="10.0"/>
      </rPr>
      <t xml:space="preserve"> </t>
    </r>
  </si>
  <si>
    <t>Efm</t>
  </si>
  <si>
    <t>RPM</t>
  </si>
  <si>
    <t>$/kWH</t>
  </si>
  <si>
    <r>
      <rPr>
        <rFont val="Arial"/>
        <color theme="1"/>
        <sz val="10.0"/>
      </rPr>
      <t xml:space="preserve">     and electrical power cost per kWH (.xxx) in </t>
    </r>
    <r>
      <rPr>
        <rFont val="Arial"/>
        <color rgb="FFFF0000"/>
        <sz val="10.0"/>
      </rPr>
      <t>$/kWH</t>
    </r>
  </si>
  <si>
    <r>
      <rPr>
        <rFont val="Arial"/>
        <b/>
        <color rgb="FFFF0000"/>
        <sz val="10.0"/>
      </rPr>
      <t>7)</t>
    </r>
    <r>
      <rPr>
        <rFont val="Arial"/>
        <b val="0"/>
        <color rgb="FFFF0000"/>
        <sz val="10.0"/>
      </rPr>
      <t xml:space="preserve">  To plot a system or constant pressure curve, enter the</t>
    </r>
  </si>
  <si>
    <t>SH1</t>
  </si>
  <si>
    <t>SH2</t>
  </si>
  <si>
    <t>SH3</t>
  </si>
  <si>
    <t>SH4</t>
  </si>
  <si>
    <t>SH5</t>
  </si>
  <si>
    <t>SH6</t>
  </si>
  <si>
    <t>SH7</t>
  </si>
  <si>
    <t>SH8</t>
  </si>
  <si>
    <r>
      <rPr>
        <rFont val="Arial"/>
        <color theme="1"/>
        <sz val="10.0"/>
      </rPr>
      <t xml:space="preserve">     system heads (in ft) in </t>
    </r>
    <r>
      <rPr>
        <rFont val="Arial"/>
        <color rgb="FFFF0000"/>
        <sz val="10.0"/>
      </rPr>
      <t xml:space="preserve">SH1 - SH8 </t>
    </r>
    <r>
      <rPr>
        <rFont val="Arial"/>
        <color theme="1"/>
        <sz val="10.0"/>
      </rPr>
      <t>that correspond to the</t>
    </r>
  </si>
  <si>
    <r>
      <rPr>
        <rFont val="Arial"/>
        <color theme="1"/>
        <sz val="10.0"/>
      </rPr>
      <t xml:space="preserve">     flows in </t>
    </r>
    <r>
      <rPr>
        <rFont val="Arial"/>
        <color rgb="FFFF0000"/>
        <sz val="10.0"/>
      </rPr>
      <t>Q1 - Q8</t>
    </r>
    <r>
      <rPr>
        <rFont val="Arial"/>
        <color theme="1"/>
        <sz val="10.0"/>
      </rPr>
      <t>. (See Instructions below)</t>
    </r>
  </si>
  <si>
    <t>AFFINITY LAW CALCULATOR</t>
  </si>
  <si>
    <t>VSPA Instructions</t>
  </si>
  <si>
    <t>The Variable Speed Pump Analysis spreadsheet produces five charts that will allow you to evaluate the performance of a pump and</t>
  </si>
  <si>
    <t>its H/Q in a particular application. Pump Head and Pump Efficiency will show you how well the curve will meet your desired flow</t>
  </si>
  <si>
    <t xml:space="preserve">range.  Pump BHP, kW per 1000 gal and Cost per 1000 gal will allow you to evaluate power consumption and savings. The </t>
  </si>
  <si>
    <t>Useful Calculations tab automatically computes Specific Speed, Suction Specific Speed, and several conditions at BEP and</t>
  </si>
  <si>
    <t>the design point.   Once you have decided on the best pump, download VFPPA from my web site and use it to determine</t>
  </si>
  <si>
    <t>whether individual or synchronous speed control is best for multiple pump operation.</t>
  </si>
  <si>
    <t>Step 1</t>
  </si>
  <si>
    <t>Enter the pump description as you would like it to appear on the charts.</t>
  </si>
  <si>
    <t>Step 2</t>
  </si>
  <si>
    <t>Enter a motor speed for 60 Hz</t>
  </si>
  <si>
    <t>Auto Plot requires that you enter eight, 60 Hz operating points in the row with the yellow background.  Flows are entered</t>
  </si>
  <si>
    <t>operation in the cell with the</t>
  </si>
  <si>
    <t>beneath Q1 - Q8 and the corresponding heads are entered beneath H1 - H8.  It is not necessary to begin with shutoff head</t>
  </si>
  <si>
    <t>yellow background and motor</t>
  </si>
  <si>
    <t>unless the pump will operate to the far left of the curve.  Corresponding flows and heads are calculated for each point from</t>
  </si>
  <si>
    <t>speeds at the lower frequencies</t>
  </si>
  <si>
    <t>59 - 30 Hz, however, Auto Plot displays the curves in 5hz increments (i.e. 55, 50, 45, etc).  The labels displayed at each</t>
  </si>
  <si>
    <t xml:space="preserve">will be displayed.  Note that the </t>
  </si>
  <si>
    <r>
      <rPr>
        <rFont val="Arial"/>
        <color theme="1"/>
        <sz val="10.0"/>
      </rPr>
      <t xml:space="preserve">xy intercept on the head / capacity curves is differenc for each chart that is plotted.  </t>
    </r>
    <r>
      <rPr>
        <rFont val="Arial"/>
        <color rgb="FFFF0000"/>
        <sz val="10.0"/>
      </rPr>
      <t>*</t>
    </r>
    <r>
      <rPr>
        <rFont val="Arial"/>
        <color theme="1"/>
        <sz val="10.0"/>
      </rPr>
      <t xml:space="preserve">If you wish to enter fewer than eight </t>
    </r>
  </si>
  <si>
    <t>points, enter the last point multiple times.  For example if you have only six points, enter the data in Q6/H6 again in both</t>
  </si>
  <si>
    <t>Q7/H7 and Q8/H8.  The same will hold true for Steps 3 &amp; 7.</t>
  </si>
  <si>
    <t>Step 3</t>
  </si>
  <si>
    <t>Enter the pump's hydraulic efficiency in Ef1 through Ef8.  Enter the value as a decimal.  When entering fewer</t>
  </si>
  <si>
    <t>than 8 points, follow the directions in Step 2.</t>
  </si>
  <si>
    <t>Step 4</t>
  </si>
  <si>
    <t>Enter the design point flow, head and hydraulic efficiency in the proper cells.  Enter efficiency as a decimal.</t>
  </si>
  <si>
    <t>Step 5</t>
  </si>
  <si>
    <t>Enter the Best Efficiency Point flow, head and hydraulic efficiency in the proper cells.  Enter efficiency as a decimal.</t>
  </si>
  <si>
    <t>Step 6</t>
  </si>
  <si>
    <t>Enter the electric motor efficiency, speed in RPM and the cost per kilowatt hour charged by the local utility.</t>
  </si>
  <si>
    <t>Enter efficiency and kWH cost as a decimal.  Three decimal places are provided for cost as many utilitiy rates</t>
  </si>
  <si>
    <t>include a fraction of a cent.</t>
  </si>
  <si>
    <t>Step 7</t>
  </si>
  <si>
    <t xml:space="preserve">Generate a system curve for the application and enter the values in SH1 through SH8.  These may be a flat curve for </t>
  </si>
  <si>
    <t>pressure booster applications or a combination of static head and friction.  Calculate the system head for each flow</t>
  </si>
  <si>
    <t>point Q1 through Q8.  If you are entering fewer than 8 points follow the directions in Step 2</t>
  </si>
  <si>
    <t>Step 8</t>
  </si>
  <si>
    <t>If the selected pump will be running in parallel with an identical pump, copy the flow, head, efficiency and system</t>
  </si>
  <si>
    <t xml:space="preserve">curve data and paste in into VFPPA.  Use VFPPA to determine whether to use synchronous or individual speed </t>
  </si>
  <si>
    <t>control during operation of the pumps.</t>
  </si>
  <si>
    <t>The Example</t>
  </si>
  <si>
    <t>The VSPA example shows a pump operating at a static head of 125' and additional friction head that kicks in at flows</t>
  </si>
  <si>
    <t>over 1000 gpm.  The max flow design point is 1850 gpm @ 140' which is to the right of BEP but within the acceptable</t>
  </si>
  <si>
    <t>operating range.  The application requires variable speed flows from 1000 to 1850 gpm.</t>
  </si>
  <si>
    <t>The "Pump Head" chart shows that the pump will produce 1000 to 1850gpm over a speed range of 50 to 60hz.  This</t>
  </si>
  <si>
    <t>10hz range is more than adequate to keep the VFD from "hunting".  If it were only 5hz you would probably want to</t>
  </si>
  <si>
    <t>evaluate another pump.</t>
  </si>
  <si>
    <t>The "Pump Efficiency" chart shows the slope of the efficiency isomers at each flow point.  At a low flow of 1000gpm</t>
  </si>
  <si>
    <t>hydraulic efficiency is 84% and at max flow it is 85%.  At intermediate flows it is 86%.  This wide efficiency range</t>
  </si>
  <si>
    <t>will makes this pump a good choice.  Even at a flow of 800gpm it still maintains 80% efficiency.</t>
  </si>
  <si>
    <t>The "Pump BHP" chart shows the hp required across the pumping range and also shows the hp savings obtained</t>
  </si>
  <si>
    <t>through variable speed vs a control valve.  Variable speed hp ranges from 39 to 76 while control valve hp ranges</t>
  </si>
  <si>
    <t>from 59 to 76.  Even at 1500gpm there is a 15hp reduction with variable speed vs a control valve.</t>
  </si>
  <si>
    <t>The "kW per 1000 Gal" chart takes BHP a step further and shows the energy required to pump 1000 gallons.  It</t>
  </si>
  <si>
    <t>ranges from 0.51 kW at 1000gpm to about 0.57 kW at full flow.</t>
  </si>
  <si>
    <t>The "Cost per 1000 Gal" chart shows the actual cost to pump 1000 gallons at various points based upon the utility</t>
  </si>
  <si>
    <t>kWH charge that was entered.  It ranges from $0.051 at 1000gpm to $0.057 at full flow.</t>
  </si>
  <si>
    <t>The "Useful Calculations" tab contains several calculations including Specific Speed, Suction Specific Speed and</t>
  </si>
  <si>
    <t>some BEP and Design Point information.  You can add more if you like.  You will note that the Nss calculation is</t>
  </si>
  <si>
    <t>is fairly high and could indicate flow reversal in the eye at flows below BEP.  But Nss is directly proportional to</t>
  </si>
  <si>
    <t>pump speed and if you calculate it at the lower speeds, you will see that it drops proportionally.</t>
  </si>
  <si>
    <t>HP Calculations</t>
  </si>
  <si>
    <t>kW / 1000 gal Calculations</t>
  </si>
  <si>
    <t>$$ / 1000 gal Calculations</t>
  </si>
  <si>
    <t>% Eff</t>
  </si>
  <si>
    <t>Useful Calculations</t>
  </si>
  <si>
    <t>General</t>
  </si>
  <si>
    <t>BEP</t>
  </si>
  <si>
    <t>Specific Speed (Ns)</t>
  </si>
  <si>
    <t>Pump Efficiency</t>
  </si>
  <si>
    <t>Pump BHP</t>
  </si>
  <si>
    <r>
      <rPr>
        <rFont val="Arial"/>
        <b/>
        <color theme="1"/>
        <sz val="10.0"/>
      </rPr>
      <t>Suction Specific Speed (Nss)</t>
    </r>
    <r>
      <rPr>
        <rFont val="Arial"/>
        <b/>
        <color rgb="FFFF0000"/>
        <sz val="10.0"/>
      </rPr>
      <t>**</t>
    </r>
  </si>
  <si>
    <t>kW per 1000 Gallons Pumped</t>
  </si>
  <si>
    <t>60hz</t>
  </si>
  <si>
    <t>Cost per 1000 Gallons Pumped</t>
  </si>
  <si>
    <t>55hz</t>
  </si>
  <si>
    <t>50hz</t>
  </si>
  <si>
    <t>Design Point</t>
  </si>
  <si>
    <t>45hz</t>
  </si>
  <si>
    <t>40hz</t>
  </si>
  <si>
    <t>35hz</t>
  </si>
  <si>
    <t>30hz</t>
  </si>
  <si>
    <t>Suction Energy (SE)</t>
  </si>
  <si>
    <t>Enter eye diameter in inches</t>
  </si>
  <si>
    <t>If eye diamater is not known it can be</t>
  </si>
  <si>
    <t>estimated as follows:</t>
  </si>
  <si>
    <t>End Suction - Suction Diameter X 0.9</t>
  </si>
  <si>
    <t>Split Case - Suction Diameter X 0.75</t>
  </si>
  <si>
    <r>
      <rPr>
        <rFont val="Arial"/>
        <color rgb="FFFF0000"/>
        <sz val="10.0"/>
      </rPr>
      <t>**</t>
    </r>
    <r>
      <rPr>
        <rFont val="Arial"/>
        <color theme="1"/>
        <sz val="10.0"/>
      </rPr>
      <t xml:space="preserve"> NPSHr estimation at reduced speeds is:</t>
    </r>
  </si>
  <si>
    <t>(RPM2 / RPM1)^1.5 = (NPSHr2 / NPSHr1)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</si>
</sst>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.0%"/>
    <numFmt numFmtId="165" formatCode="0.000"/>
    <numFmt numFmtId="166" formatCode="0.0"/>
    <numFmt numFmtId="167" formatCode="&quot;$&quot;#,##0.000"/>
  </numFmts>
  <fonts count="13">
    <font>
      <sz val="10.0"/>
      <color rgb="FF000000"/>
      <name val="Arial"/>
      <scheme val="minor"/>
    </font>
    <font>
      <b/>
      <sz val="12.0"/>
      <color rgb="FF0000FF"/>
      <name val="Arial"/>
    </font>
    <font>
      <sz val="10.0"/>
      <color rgb="FF0000FF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sz val="10.0"/>
      <color rgb="FF000080"/>
      <name val="Arial"/>
    </font>
    <font>
      <sz val="10.0"/>
      <color theme="1"/>
      <name val="Arial"/>
    </font>
    <font>
      <b/>
      <sz val="10.0"/>
      <color rgb="FFFF0000"/>
      <name val="Arial"/>
    </font>
    <font>
      <color theme="1"/>
      <name val="Arial"/>
      <scheme val="minor"/>
    </font>
    <font>
      <sz val="10.0"/>
      <color rgb="FFFF0000"/>
      <name val="Arial"/>
    </font>
    <font>
      <b/>
      <sz val="10.0"/>
      <color theme="1"/>
      <name val="Arial"/>
    </font>
    <font>
      <b/>
      <sz val="16.0"/>
      <color rgb="FF0000FF"/>
      <name val="Arial"/>
    </font>
    <font>
      <b/>
      <sz val="12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readingOrder="0"/>
    </xf>
    <xf borderId="0" fillId="0" fontId="4" numFmtId="0" xfId="0" applyFont="1"/>
    <xf borderId="0" fillId="0" fontId="5" numFmtId="0" xfId="0" applyFont="1"/>
    <xf borderId="0" fillId="0" fontId="6" numFmtId="0" xfId="0" applyAlignment="1" applyFont="1">
      <alignment horizontal="center"/>
    </xf>
    <xf borderId="0" fillId="0" fontId="7" numFmtId="0" xfId="0" applyFont="1"/>
    <xf borderId="1" fillId="2" fontId="6" numFmtId="0" xfId="0" applyAlignment="1" applyBorder="1" applyFill="1" applyFont="1">
      <alignment horizontal="left"/>
    </xf>
    <xf borderId="2" fillId="2" fontId="6" numFmtId="0" xfId="0" applyAlignment="1" applyBorder="1" applyFont="1">
      <alignment horizontal="center"/>
    </xf>
    <xf borderId="3" fillId="2" fontId="6" numFmtId="0" xfId="0" applyAlignment="1" applyBorder="1" applyFont="1">
      <alignment horizontal="center"/>
    </xf>
    <xf borderId="0" fillId="0" fontId="8" numFmtId="0" xfId="0" applyFont="1"/>
    <xf borderId="0" fillId="0" fontId="9" numFmtId="1" xfId="0" applyAlignment="1" applyFont="1" applyNumberFormat="1">
      <alignment horizontal="center"/>
    </xf>
    <xf borderId="0" fillId="0" fontId="9" numFmtId="0" xfId="0" applyAlignment="1" applyFont="1">
      <alignment horizontal="center"/>
    </xf>
    <xf borderId="0" fillId="0" fontId="6" numFmtId="0" xfId="0" applyFont="1"/>
    <xf borderId="4" fillId="2" fontId="6" numFmtId="1" xfId="0" applyAlignment="1" applyBorder="1" applyFont="1" applyNumberFormat="1">
      <alignment horizontal="center" readingOrder="0"/>
    </xf>
    <xf borderId="5" fillId="3" fontId="6" numFmtId="1" xfId="0" applyAlignment="1" applyBorder="1" applyFill="1" applyFont="1" applyNumberFormat="1">
      <alignment horizontal="center"/>
    </xf>
    <xf borderId="5" fillId="4" fontId="6" numFmtId="0" xfId="0" applyBorder="1" applyFill="1" applyFont="1"/>
    <xf borderId="5" fillId="2" fontId="6" numFmtId="1" xfId="0" applyBorder="1" applyFont="1" applyNumberFormat="1"/>
    <xf borderId="0" fillId="0" fontId="6" numFmtId="164" xfId="0" applyFont="1" applyNumberFormat="1"/>
    <xf borderId="0" fillId="0" fontId="6" numFmtId="1" xfId="0" applyFont="1" applyNumberFormat="1"/>
    <xf borderId="4" fillId="2" fontId="6" numFmtId="2" xfId="0" applyAlignment="1" applyBorder="1" applyFont="1" applyNumberFormat="1">
      <alignment horizontal="center" readingOrder="0"/>
    </xf>
    <xf borderId="4" fillId="2" fontId="6" numFmtId="1" xfId="0" applyAlignment="1" applyBorder="1" applyFont="1" applyNumberFormat="1">
      <alignment readingOrder="0"/>
    </xf>
    <xf borderId="4" fillId="2" fontId="6" numFmtId="2" xfId="0" applyAlignment="1" applyBorder="1" applyFont="1" applyNumberFormat="1">
      <alignment readingOrder="0"/>
    </xf>
    <xf borderId="0" fillId="0" fontId="6" numFmtId="2" xfId="0" applyFont="1" applyNumberFormat="1"/>
    <xf borderId="4" fillId="2" fontId="6" numFmtId="2" xfId="0" applyBorder="1" applyFont="1" applyNumberFormat="1"/>
    <xf borderId="0" fillId="0" fontId="9" numFmtId="1" xfId="0" applyAlignment="1" applyFont="1" applyNumberFormat="1">
      <alignment horizontal="left"/>
    </xf>
    <xf borderId="4" fillId="2" fontId="6" numFmtId="165" xfId="0" applyBorder="1" applyFont="1" applyNumberFormat="1"/>
    <xf borderId="4" fillId="2" fontId="6" numFmtId="0" xfId="0" applyAlignment="1" applyBorder="1" applyFont="1">
      <alignment horizontal="center"/>
    </xf>
    <xf borderId="0" fillId="0" fontId="10" numFmtId="0" xfId="0" applyFont="1"/>
    <xf borderId="0" fillId="0" fontId="6" numFmtId="1" xfId="0" applyAlignment="1" applyFont="1" applyNumberFormat="1">
      <alignment horizontal="center"/>
    </xf>
    <xf borderId="5" fillId="4" fontId="6" numFmtId="1" xfId="0" applyBorder="1" applyFont="1" applyNumberFormat="1"/>
    <xf borderId="5" fillId="4" fontId="6" numFmtId="0" xfId="0" applyAlignment="1" applyBorder="1" applyFont="1">
      <alignment horizontal="right"/>
    </xf>
    <xf borderId="0" fillId="0" fontId="6" numFmtId="0" xfId="0" applyAlignment="1" applyFont="1">
      <alignment horizontal="right"/>
    </xf>
    <xf borderId="0" fillId="0" fontId="6" numFmtId="2" xfId="0" applyAlignment="1" applyFont="1" applyNumberFormat="1">
      <alignment horizontal="right"/>
    </xf>
    <xf borderId="0" fillId="0" fontId="6" numFmtId="165" xfId="0" applyFont="1" applyNumberFormat="1"/>
    <xf borderId="0" fillId="0" fontId="6" numFmtId="9" xfId="0" applyFont="1" applyNumberFormat="1"/>
    <xf borderId="0" fillId="0" fontId="11" numFmtId="0" xfId="0" applyFont="1"/>
    <xf borderId="0" fillId="0" fontId="12" numFmtId="0" xfId="0" applyFont="1"/>
    <xf borderId="0" fillId="0" fontId="7" numFmtId="1" xfId="0" applyFont="1" applyNumberFormat="1"/>
    <xf borderId="0" fillId="0" fontId="7" numFmtId="164" xfId="0" applyFont="1" applyNumberFormat="1"/>
    <xf borderId="0" fillId="0" fontId="7" numFmtId="166" xfId="0" applyFont="1" applyNumberFormat="1"/>
    <xf borderId="0" fillId="0" fontId="7" numFmtId="2" xfId="0" applyFont="1" applyNumberFormat="1"/>
    <xf borderId="0" fillId="0" fontId="7" numFmtId="167" xfId="0" applyFont="1" applyNumberFormat="1"/>
    <xf borderId="4" fillId="2" fontId="6" numFmtId="166" xfId="0" applyBorder="1" applyFont="1" applyNumberFormat="1"/>
    <xf borderId="5" fillId="3" fontId="6" numFmtId="166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5" Type="http://schemas.openxmlformats.org/officeDocument/2006/relationships/chartsheet" Target="chartsheets/sheet1.xml"/><Relationship Id="rId6" Type="http://schemas.openxmlformats.org/officeDocument/2006/relationships/chartsheet" Target="chartsheets/sheet2.xml"/><Relationship Id="rId7" Type="http://schemas.openxmlformats.org/officeDocument/2006/relationships/chartsheet" Target="chartsheets/sheet3.xml"/><Relationship Id="rId8" Type="http://schemas.openxmlformats.org/officeDocument/2006/relationships/chartsheet" Target="chartsheets/sheet4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000000"/>
                </a:solidFill>
                <a:latin typeface="Arial"/>
              </a:defRPr>
            </a:pPr>
            <a:r>
              <a:rPr b="1" i="0" sz="1200">
                <a:solidFill>
                  <a:srgbClr val="000000"/>
                </a:solidFill>
                <a:latin typeface="Arial"/>
              </a:rPr>
              <a:t>Pump Head vs System Head</a:t>
            </a:r>
          </a:p>
        </c:rich>
      </c:tx>
      <c:layout>
        <c:manualLayout>
          <c:xMode val="edge"/>
          <c:yMode val="edge"/>
          <c:x val="0.36863619472315134"/>
          <c:y val="0.032626427406199046"/>
        </c:manualLayout>
      </c:layout>
      <c:overlay val="0"/>
    </c:title>
    <c:plotArea>
      <c:layout>
        <c:manualLayout>
          <c:xMode val="edge"/>
          <c:yMode val="edge"/>
          <c:x val="0.07469342251950951"/>
          <c:y val="0.11256117455138713"/>
          <c:w val="0.7971014492753623"/>
          <c:h val="0.7650897226753709"/>
        </c:manualLayout>
      </c:layout>
      <c:scatterChart>
        <c:scatterStyle val="lineMarker"/>
        <c:ser>
          <c:idx val="0"/>
          <c:order val="0"/>
          <c:tx>
            <c:v>60hz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000080"/>
              </a:solidFill>
              <a:ln cmpd="sng">
                <a:solidFill>
                  <a:srgbClr val="000080"/>
                </a:solidFill>
              </a:ln>
            </c:spPr>
          </c:marker>
          <c:dPt>
            <c:idx val="3"/>
            <c:marker>
              <c:symbol val="none"/>
            </c:marker>
          </c:dPt>
          <c:xVal>
            <c:numRef>
              <c:f>VSPA!$P$14:$W$14</c:f>
            </c:numRef>
          </c:xVal>
          <c:yVal>
            <c:numRef>
              <c:f>VSPA!$P$17:$W$17</c:f>
              <c:numCache/>
            </c:numRef>
          </c:yVal>
        </c:ser>
        <c:ser>
          <c:idx val="1"/>
          <c:order val="1"/>
          <c:tx>
            <c:v>55hz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FF00FF"/>
              </a:solidFill>
              <a:ln cmpd="sng">
                <a:solidFill>
                  <a:srgbClr val="FF00FF"/>
                </a:solidFill>
              </a:ln>
            </c:spPr>
          </c:marker>
          <c:xVal>
            <c:numRef>
              <c:f>VSPA!$P$14:$W$14</c:f>
            </c:numRef>
          </c:xVal>
          <c:yVal>
            <c:numRef>
              <c:f>VSPA!$P$30:$W$30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8359885"/>
        <c:axId val="1822970460"/>
      </c:scatterChart>
      <c:valAx>
        <c:axId val="116835988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Arial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Arial"/>
                  </a:rPr>
                  <a:t>Gallons Per Minute</a:t>
                </a:r>
              </a:p>
            </c:rich>
          </c:tx>
          <c:layout>
            <c:manualLayout>
              <c:xMode val="edge"/>
              <c:yMode val="edge"/>
              <c:x val="0.4035674470457079"/>
              <c:y val="0.928221859706362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b="0" i="0" sz="1000">
                <a:solidFill>
                  <a:srgbClr val="000000"/>
                </a:solidFill>
                <a:latin typeface="Arial"/>
              </a:defRPr>
            </a:pPr>
          </a:p>
        </c:txPr>
        <c:crossAx val="1822970460"/>
      </c:valAx>
      <c:valAx>
        <c:axId val="182297046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Arial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Arial"/>
                  </a:rPr>
                  <a:t>Head in feet</a:t>
                </a:r>
              </a:p>
            </c:rich>
          </c:tx>
          <c:layout>
            <c:manualLayout>
              <c:xMode val="edge"/>
              <c:yMode val="edge"/>
              <c:x val="0.012263099219621001"/>
              <c:y val="0.429037520391517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b="0" i="0" sz="1000">
                <a:solidFill>
                  <a:srgbClr val="000000"/>
                </a:solidFill>
                <a:latin typeface="Arial"/>
              </a:defRPr>
            </a:pPr>
          </a:p>
        </c:txPr>
        <c:crossAx val="1168359885"/>
      </c:valAx>
    </c:plotArea>
    <c:legend>
      <c:legendPos val="r"/>
      <c:layout>
        <c:manualLayout>
          <c:xMode val="edge"/>
          <c:yMode val="edge"/>
          <c:x val="0.8796183824012545"/>
          <c:y val="0.3654159869494306"/>
        </c:manualLayout>
      </c:layout>
      <c:overlay val="0"/>
      <c:txPr>
        <a:bodyPr/>
        <a:lstStyle/>
        <a:p>
          <a:pPr lvl="0">
            <a:defRPr b="0" i="0" sz="9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000000"/>
                </a:solidFill>
                <a:latin typeface="Arial"/>
              </a:defRPr>
            </a:pPr>
            <a:r>
              <a:rPr b="1" i="0" sz="1200">
                <a:solidFill>
                  <a:srgbClr val="000000"/>
                </a:solidFill>
                <a:latin typeface="Arial"/>
              </a:rPr>
              <a:t>Pump Hydraulic Efficiency vs System Head</a:t>
            </a:r>
          </a:p>
        </c:rich>
      </c:tx>
      <c:layout>
        <c:manualLayout>
          <c:xMode val="edge"/>
          <c:yMode val="edge"/>
          <c:x val="0.2868821999256821"/>
          <c:y val="0.03480152256661241"/>
        </c:manualLayout>
      </c:layout>
      <c:overlay val="0"/>
    </c:title>
    <c:plotArea>
      <c:layout>
        <c:manualLayout>
          <c:xMode val="edge"/>
          <c:yMode val="edge"/>
          <c:x val="0.07469342251950951"/>
          <c:y val="0.11256117455138712"/>
          <c:w val="0.7971014492753623"/>
          <c:h val="0.7650897226753707"/>
        </c:manualLayout>
      </c:layout>
      <c:scatterChart>
        <c:scatterStyle val="lineMarker"/>
        <c:ser>
          <c:idx val="0"/>
          <c:order val="0"/>
          <c:tx>
            <c:v>60hz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000080"/>
              </a:solidFill>
              <a:ln cmpd="sng">
                <a:solidFill>
                  <a:srgbClr val="000080"/>
                </a:solidFill>
              </a:ln>
            </c:spPr>
          </c:marker>
          <c:dPt>
            <c:idx val="0"/>
            <c:marker>
              <c:symbol val="none"/>
            </c:marker>
          </c:dPt>
          <c:dPt>
            <c:idx val="1"/>
            <c:marker>
              <c:symbol val="none"/>
            </c:marker>
          </c:dPt>
          <c:dPt>
            <c:idx val="2"/>
            <c:marker>
              <c:symbol val="none"/>
            </c:marker>
          </c:dPt>
          <c:dPt>
            <c:idx val="3"/>
            <c:marker>
              <c:symbol val="none"/>
            </c:marker>
          </c:dPt>
          <c:dPt>
            <c:idx val="4"/>
            <c:marker>
              <c:symbol val="none"/>
            </c:marker>
          </c:dPt>
          <c:dPt>
            <c:idx val="5"/>
            <c:marker>
              <c:symbol val="none"/>
            </c:marker>
          </c:dPt>
          <c:dPt>
            <c:idx val="6"/>
            <c:marker>
              <c:symbol val="none"/>
            </c:marker>
          </c:dPt>
          <c:dPt>
            <c:idx val="7"/>
            <c:marker>
              <c:symbol val="none"/>
            </c:marker>
          </c:dPt>
          <c:xVal>
            <c:numRef>
              <c:f>VSPA!$P$14:$W$14</c:f>
            </c:numRef>
          </c:xVal>
          <c:yVal>
            <c:numRef>
              <c:f>VSPA!$P$17:$W$17</c:f>
              <c:numCache/>
            </c:numRef>
          </c:yVal>
        </c:ser>
        <c:ser>
          <c:idx val="1"/>
          <c:order val="1"/>
          <c:tx>
            <c:v>55hz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FF00FF"/>
              </a:solidFill>
              <a:ln cmpd="sng">
                <a:solidFill>
                  <a:srgbClr val="FF00FF"/>
                </a:solidFill>
              </a:ln>
            </c:spPr>
          </c:marker>
          <c:xVal>
            <c:numRef>
              <c:f>VSPA!$P$14:$W$14</c:f>
            </c:numRef>
          </c:xVal>
          <c:yVal>
            <c:numRef>
              <c:f>VSPA!$P$30:$W$30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3839408"/>
        <c:axId val="1602140588"/>
      </c:scatterChart>
      <c:valAx>
        <c:axId val="733839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Arial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Arial"/>
                  </a:rPr>
                  <a:t>Gallons Per Minute</a:t>
                </a:r>
              </a:p>
            </c:rich>
          </c:tx>
          <c:layout>
            <c:manualLayout>
              <c:xMode val="edge"/>
              <c:yMode val="edge"/>
              <c:x val="0.4035674470457079"/>
              <c:y val="0.928221859706362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b="0" i="0" sz="1000">
                <a:solidFill>
                  <a:srgbClr val="000000"/>
                </a:solidFill>
                <a:latin typeface="Arial"/>
              </a:defRPr>
            </a:pPr>
          </a:p>
        </c:txPr>
        <c:crossAx val="1602140588"/>
      </c:valAx>
      <c:valAx>
        <c:axId val="160214058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Arial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Arial"/>
                  </a:rPr>
                  <a:t>Head in feet</a:t>
                </a:r>
              </a:p>
            </c:rich>
          </c:tx>
          <c:layout>
            <c:manualLayout>
              <c:xMode val="edge"/>
              <c:yMode val="edge"/>
              <c:x val="0.012263099219621001"/>
              <c:y val="0.429037520391517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b="0" i="0" sz="1000">
                <a:solidFill>
                  <a:srgbClr val="000000"/>
                </a:solidFill>
                <a:latin typeface="Arial"/>
              </a:defRPr>
            </a:pPr>
          </a:p>
        </c:txPr>
        <c:crossAx val="733839408"/>
      </c:valAx>
    </c:plotArea>
    <c:legend>
      <c:legendPos val="r"/>
      <c:layout>
        <c:manualLayout>
          <c:xMode val="edge"/>
          <c:yMode val="edge"/>
          <c:x val="0.8885172798216209"/>
          <c:y val="0.3654159869494324"/>
        </c:manualLayout>
      </c:layout>
      <c:overlay val="0"/>
      <c:txPr>
        <a:bodyPr/>
        <a:lstStyle/>
        <a:p>
          <a:pPr lvl="0">
            <a:defRPr b="0" i="0" sz="9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000000"/>
                </a:solidFill>
                <a:latin typeface="Arial"/>
              </a:defRPr>
            </a:pPr>
            <a:r>
              <a:rPr b="1" i="0" sz="1200">
                <a:solidFill>
                  <a:srgbClr val="000000"/>
                </a:solidFill>
                <a:latin typeface="Arial"/>
              </a:rPr>
              <a:t>Pump BHP vs System Head</a:t>
            </a:r>
          </a:p>
        </c:rich>
      </c:tx>
      <c:layout>
        <c:manualLayout>
          <c:xMode val="edge"/>
          <c:yMode val="edge"/>
          <c:x val="0.3701226309921976"/>
          <c:y val="0.03480152256661241"/>
        </c:manualLayout>
      </c:layout>
      <c:overlay val="0"/>
    </c:title>
    <c:plotArea>
      <c:layout>
        <c:manualLayout>
          <c:xMode val="edge"/>
          <c:yMode val="edge"/>
          <c:x val="0.07469342251950951"/>
          <c:y val="0.1125611745513871"/>
          <c:w val="0.7971014492753623"/>
          <c:h val="0.7650897226753705"/>
        </c:manualLayout>
      </c:layout>
      <c:scatterChart>
        <c:scatterStyle val="lineMarker"/>
        <c:ser>
          <c:idx val="0"/>
          <c:order val="0"/>
          <c:tx>
            <c:v>60hz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000080"/>
              </a:solidFill>
              <a:ln cmpd="sng">
                <a:solidFill>
                  <a:srgbClr val="000080"/>
                </a:solidFill>
              </a:ln>
            </c:spPr>
          </c:marker>
          <c:dPt>
            <c:idx val="3"/>
            <c:marker>
              <c:symbol val="none"/>
            </c:marker>
          </c:dPt>
          <c:xVal>
            <c:numRef>
              <c:f>VSPA!$P$14:$W$14</c:f>
            </c:numRef>
          </c:xVal>
          <c:yVal>
            <c:numRef>
              <c:f>VSPA!$P$17:$W$17</c:f>
              <c:numCache/>
            </c:numRef>
          </c:yVal>
        </c:ser>
        <c:ser>
          <c:idx val="1"/>
          <c:order val="1"/>
          <c:tx>
            <c:v>55hz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FF00FF"/>
              </a:solidFill>
              <a:ln cmpd="sng">
                <a:solidFill>
                  <a:srgbClr val="FF00FF"/>
                </a:solidFill>
              </a:ln>
            </c:spPr>
          </c:marker>
          <c:xVal>
            <c:numRef>
              <c:f>VSPA!$P$14:$W$14</c:f>
            </c:numRef>
          </c:xVal>
          <c:yVal>
            <c:numRef>
              <c:f>VSPA!$P$30:$W$30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2584384"/>
        <c:axId val="940234228"/>
      </c:scatterChart>
      <c:valAx>
        <c:axId val="1932584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Arial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Arial"/>
                  </a:rPr>
                  <a:t>Gallons Per Minute</a:t>
                </a:r>
              </a:p>
            </c:rich>
          </c:tx>
          <c:layout>
            <c:manualLayout>
              <c:xMode val="edge"/>
              <c:yMode val="edge"/>
              <c:x val="0.4035674470457079"/>
              <c:y val="0.928221859706362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b="0" i="0" sz="1000">
                <a:solidFill>
                  <a:srgbClr val="000000"/>
                </a:solidFill>
                <a:latin typeface="Arial"/>
              </a:defRPr>
            </a:pPr>
          </a:p>
        </c:txPr>
        <c:crossAx val="940234228"/>
      </c:valAx>
      <c:valAx>
        <c:axId val="94023422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Arial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Arial"/>
                  </a:rPr>
                  <a:t>Head in feet</a:t>
                </a:r>
              </a:p>
            </c:rich>
          </c:tx>
          <c:layout>
            <c:manualLayout>
              <c:xMode val="edge"/>
              <c:yMode val="edge"/>
              <c:x val="0.012263099219621001"/>
              <c:y val="0.429037520391517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b="0" i="0" sz="1000">
                <a:solidFill>
                  <a:srgbClr val="000000"/>
                </a:solidFill>
                <a:latin typeface="Arial"/>
              </a:defRPr>
            </a:pPr>
          </a:p>
        </c:txPr>
        <c:crossAx val="1932584384"/>
      </c:valAx>
    </c:plotArea>
    <c:legend>
      <c:legendPos val="r"/>
      <c:layout>
        <c:manualLayout>
          <c:xMode val="edge"/>
          <c:yMode val="edge"/>
          <c:x val="0.8885172798216211"/>
          <c:y val="0.3654159869494322"/>
        </c:manualLayout>
      </c:layout>
      <c:overlay val="0"/>
      <c:txPr>
        <a:bodyPr/>
        <a:lstStyle/>
        <a:p>
          <a:pPr lvl="0">
            <a:defRPr b="0" i="0" sz="9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000000"/>
                </a:solidFill>
                <a:latin typeface="Arial"/>
              </a:defRPr>
            </a:pPr>
            <a:r>
              <a:rPr b="1" i="0" sz="1200">
                <a:solidFill>
                  <a:srgbClr val="000000"/>
                </a:solidFill>
                <a:latin typeface="Arial"/>
              </a:rPr>
              <a:t>Power / 1000 Gallons Pumped</a:t>
            </a:r>
          </a:p>
        </c:rich>
      </c:tx>
      <c:layout>
        <c:manualLayout>
          <c:xMode val="edge"/>
          <c:yMode val="edge"/>
          <c:x val="0.3507989594946118"/>
          <c:y val="0.03480152256661241"/>
        </c:manualLayout>
      </c:layout>
      <c:overlay val="0"/>
    </c:title>
    <c:plotArea>
      <c:layout>
        <c:manualLayout>
          <c:xMode val="edge"/>
          <c:yMode val="edge"/>
          <c:x val="0.07469342251950951"/>
          <c:y val="0.11256117455138714"/>
          <c:w val="0.7971014492753623"/>
          <c:h val="0.7650897226753711"/>
        </c:manualLayout>
      </c:layout>
      <c:scatterChart>
        <c:scatterStyle val="lineMarker"/>
        <c:ser>
          <c:idx val="0"/>
          <c:order val="0"/>
          <c:tx>
            <c:v>60hz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000080"/>
              </a:solidFill>
              <a:ln cmpd="sng">
                <a:solidFill>
                  <a:srgbClr val="000080"/>
                </a:solidFill>
              </a:ln>
            </c:spPr>
          </c:marker>
          <c:dPt>
            <c:idx val="3"/>
            <c:marker>
              <c:symbol val="none"/>
            </c:marker>
          </c:dPt>
          <c:xVal>
            <c:numRef>
              <c:f>VSPA!$P$14:$W$14</c:f>
            </c:numRef>
          </c:xVal>
          <c:yVal>
            <c:numRef>
              <c:f>VSPA!$P$17:$W$17</c:f>
              <c:numCache/>
            </c:numRef>
          </c:yVal>
        </c:ser>
        <c:ser>
          <c:idx val="1"/>
          <c:order val="1"/>
          <c:tx>
            <c:v>55hz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FF00FF"/>
              </a:solidFill>
              <a:ln cmpd="sng">
                <a:solidFill>
                  <a:srgbClr val="FF00FF"/>
                </a:solidFill>
              </a:ln>
            </c:spPr>
          </c:marker>
          <c:xVal>
            <c:numRef>
              <c:f>VSPA!$P$14:$W$14</c:f>
            </c:numRef>
          </c:xVal>
          <c:yVal>
            <c:numRef>
              <c:f>VSPA!$P$30:$W$30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3104308"/>
        <c:axId val="1714315477"/>
      </c:scatterChart>
      <c:valAx>
        <c:axId val="9531043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Arial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Arial"/>
                  </a:rPr>
                  <a:t>Gallons Per Minute</a:t>
                </a:r>
              </a:p>
            </c:rich>
          </c:tx>
          <c:layout>
            <c:manualLayout>
              <c:xMode val="edge"/>
              <c:yMode val="edge"/>
              <c:x val="0.4035674470457079"/>
              <c:y val="0.928221859706362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b="0" i="0" sz="1000">
                <a:solidFill>
                  <a:srgbClr val="000000"/>
                </a:solidFill>
                <a:latin typeface="Arial"/>
              </a:defRPr>
            </a:pPr>
          </a:p>
        </c:txPr>
        <c:crossAx val="1714315477"/>
      </c:valAx>
      <c:valAx>
        <c:axId val="171431547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Arial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Arial"/>
                  </a:rPr>
                  <a:t>Head in feet</a:t>
                </a:r>
              </a:p>
            </c:rich>
          </c:tx>
          <c:layout>
            <c:manualLayout>
              <c:xMode val="edge"/>
              <c:yMode val="edge"/>
              <c:x val="0.012263099219621001"/>
              <c:y val="0.429037520391517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b="0" i="0" sz="1000">
                <a:solidFill>
                  <a:srgbClr val="000000"/>
                </a:solidFill>
                <a:latin typeface="Arial"/>
              </a:defRPr>
            </a:pPr>
          </a:p>
        </c:txPr>
        <c:crossAx val="953104308"/>
      </c:valAx>
    </c:plotArea>
    <c:legend>
      <c:legendPos val="r"/>
      <c:layout>
        <c:manualLayout>
          <c:xMode val="edge"/>
          <c:yMode val="edge"/>
          <c:x val="0.8885172798216203"/>
          <c:y val="0.3654159869494326"/>
        </c:manualLayout>
      </c:layout>
      <c:overlay val="0"/>
      <c:txPr>
        <a:bodyPr/>
        <a:lstStyle/>
        <a:p>
          <a:pPr lvl="0">
            <a:defRPr b="0" i="0" sz="9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000000"/>
                </a:solidFill>
                <a:latin typeface="Arial"/>
              </a:defRPr>
            </a:pPr>
            <a:r>
              <a:rPr b="1" i="0" sz="1200">
                <a:solidFill>
                  <a:srgbClr val="000000"/>
                </a:solidFill>
                <a:latin typeface="Arial"/>
              </a:rPr>
              <a:t>Cost / 1000 Gallons Pumped</a:t>
            </a:r>
          </a:p>
        </c:rich>
      </c:tx>
      <c:layout>
        <c:manualLayout>
          <c:xMode val="edge"/>
          <c:yMode val="edge"/>
          <c:x val="0.329988851727985"/>
          <c:y val="0.03480152256661241"/>
        </c:manualLayout>
      </c:layout>
      <c:overlay val="0"/>
    </c:title>
    <c:plotArea>
      <c:layout>
        <c:manualLayout>
          <c:xMode val="edge"/>
          <c:yMode val="edge"/>
          <c:x val="0.07469342251950951"/>
          <c:y val="0.11256117455138716"/>
          <c:w val="0.7971014492753623"/>
          <c:h val="0.7650897226753713"/>
        </c:manualLayout>
      </c:layout>
      <c:scatterChart>
        <c:scatterStyle val="lineMarker"/>
        <c:ser>
          <c:idx val="0"/>
          <c:order val="0"/>
          <c:tx>
            <c:v>60hz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000080"/>
              </a:solidFill>
              <a:ln cmpd="sng">
                <a:solidFill>
                  <a:srgbClr val="000080"/>
                </a:solidFill>
              </a:ln>
            </c:spPr>
          </c:marker>
          <c:xVal>
            <c:numRef>
              <c:f>VSPA!$P$14:$W$14</c:f>
            </c:numRef>
          </c:xVal>
          <c:yVal>
            <c:numRef>
              <c:f>VSPA!$P$17:$W$17</c:f>
              <c:numCache/>
            </c:numRef>
          </c:yVal>
        </c:ser>
        <c:ser>
          <c:idx val="1"/>
          <c:order val="1"/>
          <c:tx>
            <c:v>55hz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FF00FF"/>
              </a:solidFill>
              <a:ln cmpd="sng">
                <a:solidFill>
                  <a:srgbClr val="FF00FF"/>
                </a:solidFill>
              </a:ln>
            </c:spPr>
          </c:marker>
          <c:xVal>
            <c:numRef>
              <c:f>VSPA!$P$14:$W$14</c:f>
            </c:numRef>
          </c:xVal>
          <c:yVal>
            <c:numRef>
              <c:f>VSPA!$P$30:$W$30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5646498"/>
        <c:axId val="49736959"/>
      </c:scatterChart>
      <c:valAx>
        <c:axId val="38564649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Arial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Arial"/>
                  </a:rPr>
                  <a:t>Gallons Per Minute</a:t>
                </a:r>
              </a:p>
            </c:rich>
          </c:tx>
          <c:layout>
            <c:manualLayout>
              <c:xMode val="edge"/>
              <c:yMode val="edge"/>
              <c:x val="0.4035674470457079"/>
              <c:y val="0.928221859706362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b="0" i="0" sz="1000">
                <a:solidFill>
                  <a:srgbClr val="000000"/>
                </a:solidFill>
                <a:latin typeface="Arial"/>
              </a:defRPr>
            </a:pPr>
          </a:p>
        </c:txPr>
        <c:crossAx val="49736959"/>
      </c:valAx>
      <c:valAx>
        <c:axId val="4973695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Arial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Arial"/>
                  </a:rPr>
                  <a:t>Head in feet</a:t>
                </a:r>
              </a:p>
            </c:rich>
          </c:tx>
          <c:layout>
            <c:manualLayout>
              <c:xMode val="edge"/>
              <c:yMode val="edge"/>
              <c:x val="0.012263099219621001"/>
              <c:y val="0.429037520391517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b="0" i="0" sz="1000">
                <a:solidFill>
                  <a:srgbClr val="000000"/>
                </a:solidFill>
                <a:latin typeface="Arial"/>
              </a:defRPr>
            </a:pPr>
          </a:p>
        </c:txPr>
        <c:crossAx val="385646498"/>
      </c:valAx>
    </c:plotArea>
    <c:legend>
      <c:legendPos val="r"/>
      <c:layout>
        <c:manualLayout>
          <c:xMode val="edge"/>
          <c:yMode val="edge"/>
          <c:x val="0.8885172798216201"/>
          <c:y val="0.3654159869494327"/>
        </c:manualLayout>
      </c:layout>
      <c:overlay val="0"/>
      <c:txPr>
        <a:bodyPr/>
        <a:lstStyle/>
        <a:p>
          <a:pPr lvl="0">
            <a:defRPr b="0" i="0" sz="9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/>
  </sheetViews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/>
  </sheetViews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/>
  </sheetViews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/>
  </sheetViews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/>
  </sheetViews>
  <drawing r:id="rId1"/>
</chartsheet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19</xdr:col>
      <xdr:colOff>161925</xdr:colOff>
      <xdr:row>2</xdr:row>
      <xdr:rowOff>104775</xdr:rowOff>
    </xdr:from>
    <xdr:ext cx="1552575" cy="390525"/>
    <xdr:pic>
      <xdr:nvPicPr>
        <xdr:cNvPr descr="Pumptech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absoluteAnchor>
    <xdr:pos x="0" y="0"/>
    <xdr:ext cx="8610600" cy="6276975"/>
    <xdr:graphicFrame>
      <xdr:nvGraphicFramePr>
        <xdr:cNvPr id="736438550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absolute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absoluteAnchor>
    <xdr:pos x="0" y="0"/>
    <xdr:ext cx="8610600" cy="6276975"/>
    <xdr:graphicFrame>
      <xdr:nvGraphicFramePr>
        <xdr:cNvPr id="101574283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absolute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absoluteAnchor>
    <xdr:pos x="0" y="0"/>
    <xdr:ext cx="8610600" cy="6276975"/>
    <xdr:graphicFrame>
      <xdr:nvGraphicFramePr>
        <xdr:cNvPr id="1498264365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absolute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absoluteAnchor>
    <xdr:pos x="0" y="0"/>
    <xdr:ext cx="8610600" cy="6276975"/>
    <xdr:graphicFrame>
      <xdr:nvGraphicFramePr>
        <xdr:cNvPr id="1219676826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absolute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absoluteAnchor>
    <xdr:pos x="0" y="0"/>
    <xdr:ext cx="8610600" cy="6276975"/>
    <xdr:graphicFrame>
      <xdr:nvGraphicFramePr>
        <xdr:cNvPr id="404668881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absolute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pumped101.com/" TargetMode="External"/><Relationship Id="rId2" Type="http://schemas.openxmlformats.org/officeDocument/2006/relationships/hyperlink" Target="http://www.pumptechnw.com/" TargetMode="External"/><Relationship Id="rId3" Type="http://schemas.openxmlformats.org/officeDocument/2006/relationships/hyperlink" Target="http://www.pumped101.com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hidden="1" min="1" max="6" width="1.75"/>
    <col customWidth="1" min="7" max="7" width="6.75"/>
    <col customWidth="1" min="8" max="8" width="8.75"/>
    <col customWidth="1" min="9" max="41" width="6.75"/>
    <col customWidth="1" min="42" max="43" width="7.75"/>
    <col customWidth="1" min="44" max="50" width="8.63"/>
  </cols>
  <sheetData>
    <row r="1" ht="12.75" customHeight="1"/>
    <row r="2" ht="12.75" customHeight="1"/>
    <row r="3" ht="12.75" customHeight="1">
      <c r="H3" s="1" t="s">
        <v>0</v>
      </c>
    </row>
    <row r="4" ht="12.75" customHeight="1"/>
    <row r="5" ht="12.75" customHeight="1">
      <c r="H5" s="2" t="s">
        <v>1</v>
      </c>
      <c r="L5" s="3" t="s">
        <v>2</v>
      </c>
      <c r="M5" s="4"/>
      <c r="N5" s="4"/>
      <c r="O5" s="4"/>
      <c r="P5" s="4" t="s">
        <v>3</v>
      </c>
      <c r="Q5" s="4"/>
      <c r="R5" s="4"/>
      <c r="S5" s="4"/>
    </row>
    <row r="6" ht="12.75" customHeight="1">
      <c r="H6" s="5"/>
    </row>
    <row r="7" ht="12.75" customHeight="1"/>
    <row r="8" ht="12.75" customHeight="1">
      <c r="B8" s="5"/>
      <c r="H8" s="2" t="s">
        <v>4</v>
      </c>
      <c r="P8" s="6"/>
      <c r="Q8" s="6"/>
      <c r="R8" s="6"/>
      <c r="S8" s="6"/>
      <c r="T8" s="6"/>
      <c r="U8" s="6"/>
      <c r="V8" s="6"/>
      <c r="W8" s="6"/>
    </row>
    <row r="9" ht="12.75" customHeight="1">
      <c r="H9" s="2" t="s">
        <v>5</v>
      </c>
      <c r="P9" s="6"/>
      <c r="Q9" s="6"/>
      <c r="R9" s="6"/>
      <c r="S9" s="6"/>
      <c r="T9" s="6"/>
      <c r="U9" s="6"/>
      <c r="V9" s="6"/>
      <c r="W9" s="6"/>
    </row>
    <row r="10" ht="12.75" customHeight="1">
      <c r="B10" s="7"/>
      <c r="I10" s="7"/>
    </row>
    <row r="11" ht="12.75" customHeight="1">
      <c r="B11" s="7"/>
      <c r="H11" s="7" t="s">
        <v>6</v>
      </c>
      <c r="I11" s="7"/>
      <c r="P11" s="8" t="s">
        <v>7</v>
      </c>
      <c r="Q11" s="9"/>
      <c r="R11" s="9"/>
      <c r="S11" s="9"/>
      <c r="T11" s="9"/>
      <c r="U11" s="9"/>
      <c r="V11" s="9"/>
      <c r="W11" s="10"/>
    </row>
    <row r="12" ht="12.75" customHeight="1">
      <c r="B12" s="7"/>
      <c r="I12" s="7"/>
    </row>
    <row r="13" ht="12.75" customHeight="1">
      <c r="B13" s="11" t="s">
        <v>8</v>
      </c>
      <c r="H13" s="7" t="s">
        <v>9</v>
      </c>
      <c r="P13" s="12" t="s">
        <v>10</v>
      </c>
      <c r="Q13" s="12" t="s">
        <v>11</v>
      </c>
      <c r="R13" s="12" t="s">
        <v>12</v>
      </c>
      <c r="S13" s="12" t="s">
        <v>13</v>
      </c>
      <c r="T13" s="13" t="s">
        <v>14</v>
      </c>
      <c r="U13" s="13" t="s">
        <v>15</v>
      </c>
      <c r="V13" s="13" t="s">
        <v>16</v>
      </c>
      <c r="W13" s="13" t="s">
        <v>17</v>
      </c>
    </row>
    <row r="14" ht="12.75" customHeight="1">
      <c r="H14" s="14" t="s">
        <v>18</v>
      </c>
      <c r="P14" s="15">
        <v>260.0</v>
      </c>
      <c r="Q14" s="15">
        <v>520.0</v>
      </c>
      <c r="R14" s="15">
        <v>650.0</v>
      </c>
      <c r="S14" s="15">
        <v>780.0</v>
      </c>
      <c r="T14" s="15">
        <v>910.0</v>
      </c>
      <c r="U14" s="15">
        <v>1040.0</v>
      </c>
      <c r="V14" s="15">
        <v>1170.0</v>
      </c>
      <c r="W14" s="15">
        <v>1300.0</v>
      </c>
    </row>
    <row r="15" ht="6.0" customHeight="1">
      <c r="P15" s="16"/>
      <c r="Q15" s="16"/>
      <c r="R15" s="16"/>
      <c r="S15" s="16"/>
      <c r="T15" s="16"/>
      <c r="U15" s="16"/>
      <c r="V15" s="16"/>
      <c r="W15" s="16"/>
    </row>
    <row r="16" ht="12.75" customHeight="1">
      <c r="H16" s="14" t="s">
        <v>19</v>
      </c>
      <c r="P16" s="12" t="s">
        <v>20</v>
      </c>
      <c r="Q16" s="12" t="s">
        <v>21</v>
      </c>
      <c r="R16" s="12" t="s">
        <v>22</v>
      </c>
      <c r="S16" s="12" t="s">
        <v>23</v>
      </c>
      <c r="T16" s="13" t="s">
        <v>24</v>
      </c>
      <c r="U16" s="13" t="s">
        <v>25</v>
      </c>
      <c r="V16" s="13" t="s">
        <v>26</v>
      </c>
      <c r="W16" s="13" t="s">
        <v>27</v>
      </c>
      <c r="X16" s="17"/>
    </row>
    <row r="17" ht="12.75" customHeight="1">
      <c r="A17" s="11">
        <v>60.0</v>
      </c>
      <c r="B17" s="18">
        <v>3600.0</v>
      </c>
      <c r="C17" s="19">
        <f>A17/60</f>
        <v>1</v>
      </c>
      <c r="D17" s="19">
        <v>1.0</v>
      </c>
      <c r="E17" s="19">
        <v>1.0</v>
      </c>
      <c r="F17" s="19"/>
      <c r="P17" s="15">
        <v>86.0</v>
      </c>
      <c r="Q17" s="15">
        <v>83.0</v>
      </c>
      <c r="R17" s="15">
        <v>81.0</v>
      </c>
      <c r="S17" s="15">
        <v>78.0</v>
      </c>
      <c r="T17" s="15">
        <v>75.0</v>
      </c>
      <c r="U17" s="15">
        <v>71.0</v>
      </c>
      <c r="V17" s="15">
        <v>66.0</v>
      </c>
      <c r="W17" s="15">
        <v>61.0</v>
      </c>
    </row>
    <row r="18" ht="12.75" customHeight="1">
      <c r="B18" s="18"/>
      <c r="C18" s="19"/>
      <c r="D18" s="19"/>
      <c r="E18" s="19"/>
      <c r="F18" s="19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ht="12.75" customHeight="1">
      <c r="G19" s="6"/>
      <c r="H19" s="7" t="s">
        <v>28</v>
      </c>
      <c r="L19" s="20"/>
      <c r="P19" s="12" t="s">
        <v>29</v>
      </c>
      <c r="Q19" s="12" t="s">
        <v>30</v>
      </c>
      <c r="R19" s="12" t="s">
        <v>31</v>
      </c>
      <c r="S19" s="12" t="s">
        <v>32</v>
      </c>
      <c r="T19" s="12" t="s">
        <v>33</v>
      </c>
      <c r="U19" s="12" t="s">
        <v>34</v>
      </c>
      <c r="V19" s="12" t="s">
        <v>35</v>
      </c>
      <c r="W19" s="12" t="s">
        <v>36</v>
      </c>
      <c r="X19" s="20"/>
    </row>
    <row r="20" ht="12.75" customHeight="1">
      <c r="G20" s="6"/>
      <c r="H20" s="14" t="s">
        <v>37</v>
      </c>
      <c r="P20" s="21">
        <v>0.45</v>
      </c>
      <c r="Q20" s="21">
        <v>0.6</v>
      </c>
      <c r="R20" s="21">
        <v>0.68</v>
      </c>
      <c r="S20" s="21">
        <v>0.74</v>
      </c>
      <c r="T20" s="21">
        <v>0.78</v>
      </c>
      <c r="U20" s="21">
        <v>0.81</v>
      </c>
      <c r="V20" s="21">
        <v>0.74</v>
      </c>
      <c r="W20" s="21">
        <v>0.65</v>
      </c>
      <c r="X20" s="20"/>
    </row>
    <row r="21" ht="12.75" customHeight="1">
      <c r="G21" s="6"/>
      <c r="K21" s="20"/>
      <c r="L21" s="20"/>
      <c r="P21" s="20"/>
      <c r="Q21" s="20"/>
      <c r="R21" s="20"/>
      <c r="S21" s="20"/>
      <c r="T21" s="20"/>
      <c r="U21" s="20"/>
      <c r="V21" s="20"/>
      <c r="W21" s="20"/>
      <c r="X21" s="20"/>
    </row>
    <row r="22" ht="12.75" customHeight="1">
      <c r="G22" s="6"/>
      <c r="H22" s="14" t="s">
        <v>38</v>
      </c>
      <c r="K22" s="20"/>
      <c r="L22" s="20"/>
      <c r="P22" s="12" t="s">
        <v>39</v>
      </c>
      <c r="Q22" s="22">
        <v>1130.0</v>
      </c>
      <c r="R22" s="12" t="s">
        <v>40</v>
      </c>
      <c r="S22" s="22">
        <v>71.0</v>
      </c>
      <c r="T22" s="12" t="s">
        <v>41</v>
      </c>
      <c r="U22" s="23">
        <v>0.81</v>
      </c>
      <c r="V22" s="20"/>
      <c r="W22" s="20"/>
      <c r="X22" s="20"/>
    </row>
    <row r="23" ht="12.75" customHeight="1">
      <c r="G23" s="6"/>
      <c r="K23" s="20"/>
      <c r="L23" s="20"/>
      <c r="P23" s="20"/>
      <c r="Q23" s="20"/>
      <c r="R23" s="20"/>
      <c r="S23" s="20"/>
      <c r="T23" s="20"/>
      <c r="U23" s="24"/>
      <c r="V23" s="20"/>
      <c r="W23" s="20"/>
      <c r="X23" s="20"/>
    </row>
    <row r="24" ht="12.75" customHeight="1">
      <c r="G24" s="6"/>
      <c r="H24" s="14" t="s">
        <v>42</v>
      </c>
      <c r="K24" s="20"/>
      <c r="L24" s="20"/>
      <c r="P24" s="12" t="s">
        <v>43</v>
      </c>
      <c r="Q24" s="22">
        <v>1130.0</v>
      </c>
      <c r="R24" s="12" t="s">
        <v>44</v>
      </c>
      <c r="S24" s="22">
        <v>71.0</v>
      </c>
      <c r="T24" s="12" t="s">
        <v>45</v>
      </c>
      <c r="U24" s="23">
        <v>0.81</v>
      </c>
      <c r="V24" s="12" t="s">
        <v>46</v>
      </c>
      <c r="W24" s="22">
        <v>8.3</v>
      </c>
      <c r="X24" s="20"/>
    </row>
    <row r="25" ht="12.75" customHeight="1">
      <c r="G25" s="6"/>
      <c r="K25" s="20"/>
      <c r="L25" s="20"/>
      <c r="P25" s="20"/>
      <c r="Q25" s="20"/>
      <c r="R25" s="20"/>
      <c r="S25" s="20"/>
      <c r="T25" s="20"/>
      <c r="U25" s="20"/>
      <c r="V25" s="20"/>
      <c r="W25" s="20"/>
      <c r="X25" s="20"/>
    </row>
    <row r="26" ht="12.75" customHeight="1">
      <c r="G26" s="6"/>
      <c r="H26" s="14" t="s">
        <v>47</v>
      </c>
      <c r="K26" s="20"/>
      <c r="L26" s="20"/>
      <c r="P26" s="12" t="s">
        <v>48</v>
      </c>
      <c r="Q26" s="25">
        <v>0.9</v>
      </c>
      <c r="R26" s="12" t="s">
        <v>49</v>
      </c>
      <c r="S26" s="22">
        <v>1850.0</v>
      </c>
      <c r="V26" s="26" t="s">
        <v>50</v>
      </c>
      <c r="W26" s="27">
        <v>0.1</v>
      </c>
      <c r="X26" s="20"/>
    </row>
    <row r="27" ht="12.75" customHeight="1">
      <c r="G27" s="6"/>
      <c r="H27" s="14" t="s">
        <v>51</v>
      </c>
      <c r="K27" s="20"/>
      <c r="L27" s="20"/>
      <c r="P27" s="20"/>
      <c r="Q27" s="20"/>
      <c r="R27" s="20"/>
      <c r="S27" s="20"/>
      <c r="T27" s="20"/>
      <c r="U27" s="20"/>
      <c r="V27" s="20"/>
      <c r="W27" s="20"/>
      <c r="X27" s="20"/>
    </row>
    <row r="28" ht="12.75" customHeight="1">
      <c r="G28" s="6"/>
      <c r="H28" s="14"/>
      <c r="K28" s="20"/>
      <c r="L28" s="20"/>
      <c r="P28" s="20"/>
      <c r="Q28" s="20"/>
      <c r="R28" s="20"/>
      <c r="S28" s="20"/>
      <c r="T28" s="20"/>
      <c r="U28" s="20"/>
      <c r="V28" s="20"/>
      <c r="W28" s="20"/>
      <c r="X28" s="20"/>
    </row>
    <row r="29" ht="12.75" customHeight="1">
      <c r="H29" s="7" t="s">
        <v>52</v>
      </c>
      <c r="P29" s="13" t="s">
        <v>53</v>
      </c>
      <c r="Q29" s="13" t="s">
        <v>54</v>
      </c>
      <c r="R29" s="13" t="s">
        <v>55</v>
      </c>
      <c r="S29" s="13" t="s">
        <v>56</v>
      </c>
      <c r="T29" s="13" t="s">
        <v>57</v>
      </c>
      <c r="U29" s="13" t="s">
        <v>58</v>
      </c>
      <c r="V29" s="13" t="s">
        <v>59</v>
      </c>
      <c r="W29" s="13" t="s">
        <v>60</v>
      </c>
      <c r="X29" s="20"/>
    </row>
    <row r="30" ht="12.75" customHeight="1">
      <c r="H30" s="14" t="s">
        <v>61</v>
      </c>
      <c r="P30" s="28">
        <v>125.0</v>
      </c>
      <c r="Q30" s="28">
        <v>125.0</v>
      </c>
      <c r="R30" s="28">
        <v>125.0</v>
      </c>
      <c r="S30" s="28">
        <v>127.0</v>
      </c>
      <c r="T30" s="28">
        <v>130.0</v>
      </c>
      <c r="U30" s="28">
        <v>137.0</v>
      </c>
      <c r="V30" s="28">
        <v>147.0</v>
      </c>
      <c r="W30" s="28">
        <v>162.0</v>
      </c>
    </row>
    <row r="31" ht="12.75" customHeight="1">
      <c r="B31" s="29"/>
      <c r="H31" s="14" t="s">
        <v>62</v>
      </c>
      <c r="P31" s="20"/>
      <c r="Q31" s="20"/>
      <c r="R31" s="20"/>
      <c r="S31" s="20"/>
      <c r="T31" s="20"/>
      <c r="U31" s="20"/>
      <c r="V31" s="20"/>
      <c r="W31" s="20"/>
    </row>
    <row r="32" ht="12.75" customHeight="1">
      <c r="B32" s="29"/>
      <c r="P32" s="20"/>
      <c r="Q32" s="20"/>
      <c r="R32" s="20"/>
      <c r="S32" s="20"/>
      <c r="T32" s="20"/>
      <c r="U32" s="20"/>
      <c r="V32" s="20"/>
      <c r="W32" s="20"/>
    </row>
    <row r="33" ht="12.75" customHeight="1">
      <c r="B33" s="29"/>
    </row>
    <row r="34" ht="12.75" customHeight="1">
      <c r="B34" s="29"/>
    </row>
    <row r="35" ht="12.75" customHeight="1">
      <c r="B35" s="29"/>
      <c r="P35" s="30"/>
      <c r="Q35" s="30"/>
      <c r="R35" s="30"/>
      <c r="S35" s="30"/>
      <c r="T35" s="30"/>
      <c r="U35" s="30"/>
      <c r="V35" s="30"/>
      <c r="W35" s="30"/>
    </row>
    <row r="36" ht="12.75" customHeight="1">
      <c r="B36" s="29"/>
      <c r="P36" s="30"/>
      <c r="Q36" s="30"/>
      <c r="R36" s="30"/>
      <c r="S36" s="30"/>
      <c r="T36" s="30"/>
      <c r="U36" s="30"/>
      <c r="V36" s="30"/>
      <c r="W36" s="30"/>
    </row>
    <row r="37" ht="12.75" customHeight="1">
      <c r="B37" s="29"/>
      <c r="H37" s="2"/>
      <c r="L37" s="20"/>
    </row>
    <row r="38" ht="12.75" customHeight="1">
      <c r="B38" s="29"/>
      <c r="L38" s="20"/>
    </row>
    <row r="39" ht="12.75" customHeight="1">
      <c r="B39" s="29"/>
      <c r="L39" s="20"/>
    </row>
    <row r="40" ht="12.75" customHeight="1">
      <c r="B40" s="29"/>
      <c r="L40" s="20"/>
    </row>
    <row r="41" ht="12.75" customHeight="1">
      <c r="B41" s="29"/>
      <c r="L41" s="20"/>
    </row>
    <row r="42" ht="12.75" customHeight="1">
      <c r="B42" s="29"/>
      <c r="L42" s="20"/>
    </row>
    <row r="43" ht="12.75" customHeight="1">
      <c r="I43" s="7"/>
      <c r="L43" s="20"/>
    </row>
    <row r="44" ht="12.75" customHeight="1">
      <c r="B44" s="7" t="s">
        <v>63</v>
      </c>
      <c r="H44" s="7" t="s">
        <v>64</v>
      </c>
    </row>
    <row r="45" ht="12.75" customHeight="1">
      <c r="B45" s="7"/>
      <c r="H45" s="7"/>
    </row>
    <row r="46" ht="12.75" customHeight="1">
      <c r="H46" s="11" t="s">
        <v>65</v>
      </c>
    </row>
    <row r="47" ht="12.75" customHeight="1">
      <c r="H47" s="11" t="s">
        <v>66</v>
      </c>
    </row>
    <row r="48" ht="12.75" customHeight="1">
      <c r="H48" s="14" t="s">
        <v>67</v>
      </c>
    </row>
    <row r="49" ht="12.75" customHeight="1">
      <c r="H49" s="14" t="s">
        <v>68</v>
      </c>
    </row>
    <row r="50" ht="12.75" customHeight="1">
      <c r="H50" s="14" t="s">
        <v>69</v>
      </c>
    </row>
    <row r="51" ht="12.75" customHeight="1">
      <c r="H51" s="14" t="s">
        <v>70</v>
      </c>
    </row>
    <row r="52" ht="12.75" customHeight="1">
      <c r="H52" s="14"/>
    </row>
    <row r="53" ht="12.75" customHeight="1">
      <c r="H53" s="7" t="s">
        <v>71</v>
      </c>
    </row>
    <row r="54" ht="12.75" customHeight="1">
      <c r="H54" s="7"/>
    </row>
    <row r="55" ht="12.75" customHeight="1">
      <c r="H55" s="14" t="s">
        <v>72</v>
      </c>
    </row>
    <row r="56" ht="12.75" customHeight="1">
      <c r="H56" s="14"/>
    </row>
    <row r="57" ht="12.75" customHeight="1">
      <c r="H57" s="7" t="s">
        <v>73</v>
      </c>
    </row>
    <row r="58" ht="12.75" customHeight="1">
      <c r="H58" s="14"/>
    </row>
    <row r="59" ht="12.75" customHeight="1">
      <c r="B59" s="11" t="s">
        <v>74</v>
      </c>
      <c r="H59" s="11" t="s">
        <v>75</v>
      </c>
    </row>
    <row r="60" ht="12.75" customHeight="1">
      <c r="B60" s="11" t="s">
        <v>76</v>
      </c>
      <c r="H60" s="11" t="s">
        <v>77</v>
      </c>
    </row>
    <row r="61" ht="12.75" customHeight="1">
      <c r="B61" s="11" t="s">
        <v>78</v>
      </c>
      <c r="H61" s="11" t="s">
        <v>79</v>
      </c>
    </row>
    <row r="62" ht="12.75" customHeight="1">
      <c r="B62" s="11" t="s">
        <v>80</v>
      </c>
      <c r="H62" s="11" t="s">
        <v>81</v>
      </c>
    </row>
    <row r="63" ht="12.75" customHeight="1">
      <c r="B63" s="11" t="s">
        <v>82</v>
      </c>
      <c r="H63" s="14" t="s">
        <v>83</v>
      </c>
    </row>
    <row r="64" ht="12.75" customHeight="1">
      <c r="H64" s="14" t="s">
        <v>84</v>
      </c>
    </row>
    <row r="65" ht="12.75" customHeight="1">
      <c r="H65" s="14" t="s">
        <v>85</v>
      </c>
    </row>
    <row r="66" ht="12.75" customHeight="1"/>
    <row r="67" ht="12.75" customHeight="1">
      <c r="H67" s="7" t="s">
        <v>86</v>
      </c>
    </row>
    <row r="68" ht="12.75" customHeight="1"/>
    <row r="69" ht="12.75" customHeight="1">
      <c r="H69" s="14" t="s">
        <v>87</v>
      </c>
    </row>
    <row r="70" ht="12.75" customHeight="1">
      <c r="H70" s="14" t="s">
        <v>88</v>
      </c>
    </row>
    <row r="71" ht="12.75" customHeight="1">
      <c r="H71" s="14"/>
    </row>
    <row r="72" ht="12.75" customHeight="1">
      <c r="H72" s="7" t="s">
        <v>89</v>
      </c>
    </row>
    <row r="73" ht="12.75" customHeight="1"/>
    <row r="74" ht="12.75" customHeight="1">
      <c r="H74" s="14" t="s">
        <v>90</v>
      </c>
    </row>
    <row r="75" ht="12.75" customHeight="1"/>
    <row r="76" ht="12.75" customHeight="1">
      <c r="H76" s="7" t="s">
        <v>91</v>
      </c>
    </row>
    <row r="77" ht="12.75" customHeight="1"/>
    <row r="78" ht="12.75" customHeight="1">
      <c r="H78" s="14" t="s">
        <v>92</v>
      </c>
    </row>
    <row r="79" ht="12.75" customHeight="1">
      <c r="H79" s="14"/>
    </row>
    <row r="80" ht="12.75" customHeight="1">
      <c r="H80" s="7" t="s">
        <v>93</v>
      </c>
    </row>
    <row r="81" ht="12.75" customHeight="1">
      <c r="H81" s="14"/>
    </row>
    <row r="82" ht="12.75" customHeight="1">
      <c r="H82" s="14" t="s">
        <v>94</v>
      </c>
    </row>
    <row r="83" ht="12.75" customHeight="1">
      <c r="H83" s="14" t="s">
        <v>95</v>
      </c>
    </row>
    <row r="84" ht="12.75" customHeight="1">
      <c r="H84" s="14" t="s">
        <v>96</v>
      </c>
    </row>
    <row r="85" ht="12.75" customHeight="1">
      <c r="H85" s="14"/>
    </row>
    <row r="86" ht="12.75" customHeight="1">
      <c r="H86" s="7" t="s">
        <v>97</v>
      </c>
    </row>
    <row r="87" ht="12.75" customHeight="1">
      <c r="H87" s="14"/>
    </row>
    <row r="88" ht="12.75" customHeight="1">
      <c r="H88" s="14" t="s">
        <v>98</v>
      </c>
    </row>
    <row r="89" ht="12.75" customHeight="1">
      <c r="H89" s="14" t="s">
        <v>99</v>
      </c>
    </row>
    <row r="90" ht="12.75" customHeight="1">
      <c r="H90" s="14" t="s">
        <v>100</v>
      </c>
    </row>
    <row r="91" ht="12.75" customHeight="1">
      <c r="H91" s="14"/>
    </row>
    <row r="92" ht="12.75" customHeight="1">
      <c r="H92" s="7" t="s">
        <v>101</v>
      </c>
    </row>
    <row r="93" ht="12.75" customHeight="1">
      <c r="H93" s="14"/>
    </row>
    <row r="94" ht="12.75" customHeight="1">
      <c r="H94" s="14" t="s">
        <v>102</v>
      </c>
    </row>
    <row r="95" ht="12.75" customHeight="1">
      <c r="H95" s="14" t="s">
        <v>103</v>
      </c>
    </row>
    <row r="96" ht="12.75" customHeight="1">
      <c r="H96" s="14" t="s">
        <v>104</v>
      </c>
    </row>
    <row r="97" ht="12.75" customHeight="1"/>
    <row r="98" ht="12.75" customHeight="1">
      <c r="H98" s="7" t="s">
        <v>105</v>
      </c>
    </row>
    <row r="99" ht="12.75" customHeight="1">
      <c r="H99" s="7"/>
    </row>
    <row r="100" ht="12.75" customHeight="1">
      <c r="H100" s="14" t="s">
        <v>106</v>
      </c>
    </row>
    <row r="101" ht="12.75" customHeight="1">
      <c r="A101" s="14"/>
      <c r="B101" s="14"/>
      <c r="C101" s="14"/>
      <c r="D101" s="14"/>
      <c r="E101" s="14"/>
      <c r="F101" s="14"/>
      <c r="G101" s="14"/>
      <c r="H101" s="14" t="s">
        <v>107</v>
      </c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</row>
    <row r="102" ht="12.75" customHeight="1">
      <c r="A102" s="14"/>
      <c r="B102" s="14"/>
      <c r="C102" s="14"/>
      <c r="D102" s="14"/>
      <c r="E102" s="14"/>
      <c r="F102" s="14"/>
      <c r="G102" s="14"/>
      <c r="H102" s="14" t="s">
        <v>108</v>
      </c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</row>
    <row r="103" ht="12.7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</row>
    <row r="104" ht="12.75" customHeight="1">
      <c r="A104" s="14"/>
      <c r="B104" s="14"/>
      <c r="C104" s="14"/>
      <c r="D104" s="14"/>
      <c r="E104" s="14"/>
      <c r="F104" s="14"/>
      <c r="G104" s="14"/>
      <c r="H104" s="14" t="s">
        <v>109</v>
      </c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</row>
    <row r="105" ht="12.75" customHeight="1">
      <c r="A105" s="14"/>
      <c r="B105" s="14"/>
      <c r="C105" s="14"/>
      <c r="D105" s="14"/>
      <c r="E105" s="14"/>
      <c r="F105" s="14"/>
      <c r="G105" s="14"/>
      <c r="H105" s="14" t="s">
        <v>110</v>
      </c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</row>
    <row r="106" ht="12.75" customHeight="1">
      <c r="A106" s="14"/>
      <c r="B106" s="14"/>
      <c r="C106" s="14"/>
      <c r="D106" s="14"/>
      <c r="E106" s="14"/>
      <c r="F106" s="14"/>
      <c r="G106" s="14"/>
      <c r="H106" s="14" t="s">
        <v>111</v>
      </c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</row>
    <row r="107" ht="12.7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</row>
    <row r="108" ht="12.75" customHeight="1">
      <c r="A108" s="14"/>
      <c r="B108" s="14"/>
      <c r="C108" s="14"/>
      <c r="D108" s="14"/>
      <c r="E108" s="14"/>
      <c r="F108" s="14"/>
      <c r="G108" s="14"/>
      <c r="H108" s="14" t="s">
        <v>112</v>
      </c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</row>
    <row r="109" ht="12.75" customHeight="1">
      <c r="A109" s="14"/>
      <c r="B109" s="14"/>
      <c r="C109" s="14"/>
      <c r="D109" s="14"/>
      <c r="E109" s="14"/>
      <c r="F109" s="14"/>
      <c r="G109" s="14"/>
      <c r="H109" s="14" t="s">
        <v>113</v>
      </c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</row>
    <row r="110" ht="12.75" customHeight="1">
      <c r="A110" s="14"/>
      <c r="B110" s="14"/>
      <c r="C110" s="14"/>
      <c r="D110" s="14"/>
      <c r="E110" s="14"/>
      <c r="F110" s="14"/>
      <c r="G110" s="14"/>
      <c r="H110" s="14" t="s">
        <v>114</v>
      </c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</row>
    <row r="111" ht="12.7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</row>
    <row r="112" ht="12.75" customHeight="1">
      <c r="A112" s="14"/>
      <c r="B112" s="14"/>
      <c r="C112" s="14"/>
      <c r="D112" s="14"/>
      <c r="E112" s="14"/>
      <c r="F112" s="14"/>
      <c r="G112" s="14"/>
      <c r="H112" s="14" t="s">
        <v>115</v>
      </c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</row>
    <row r="113" ht="12.75" customHeight="1">
      <c r="A113" s="14"/>
      <c r="B113" s="14"/>
      <c r="C113" s="14"/>
      <c r="D113" s="14"/>
      <c r="E113" s="14"/>
      <c r="F113" s="14"/>
      <c r="G113" s="14"/>
      <c r="H113" s="14" t="s">
        <v>116</v>
      </c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</row>
    <row r="114" ht="12.75" customHeight="1">
      <c r="A114" s="14"/>
      <c r="B114" s="14"/>
      <c r="C114" s="14"/>
      <c r="D114" s="14"/>
      <c r="E114" s="14"/>
      <c r="F114" s="14"/>
      <c r="G114" s="14"/>
      <c r="H114" s="14" t="s">
        <v>117</v>
      </c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</row>
    <row r="115" ht="12.7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</row>
    <row r="116" ht="12.75" customHeight="1">
      <c r="A116" s="14"/>
      <c r="B116" s="14"/>
      <c r="C116" s="14"/>
      <c r="D116" s="14"/>
      <c r="E116" s="14"/>
      <c r="F116" s="14"/>
      <c r="G116" s="14"/>
      <c r="H116" s="14" t="s">
        <v>118</v>
      </c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</row>
    <row r="117" ht="12.75" customHeight="1">
      <c r="A117" s="14"/>
      <c r="B117" s="14"/>
      <c r="C117" s="14"/>
      <c r="D117" s="14"/>
      <c r="E117" s="14"/>
      <c r="F117" s="14"/>
      <c r="G117" s="14"/>
      <c r="H117" s="14" t="s">
        <v>119</v>
      </c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</row>
    <row r="118" ht="12.7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</row>
    <row r="119" ht="12.75" customHeight="1">
      <c r="A119" s="14"/>
      <c r="B119" s="14"/>
      <c r="C119" s="14"/>
      <c r="D119" s="14"/>
      <c r="E119" s="14"/>
      <c r="F119" s="14"/>
      <c r="G119" s="14"/>
      <c r="H119" s="14" t="s">
        <v>120</v>
      </c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</row>
    <row r="120" ht="12.75" customHeight="1">
      <c r="A120" s="14"/>
      <c r="B120" s="14"/>
      <c r="C120" s="14"/>
      <c r="D120" s="14"/>
      <c r="E120" s="14"/>
      <c r="F120" s="14"/>
      <c r="G120" s="14"/>
      <c r="H120" s="14" t="s">
        <v>121</v>
      </c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</row>
    <row r="121" ht="12.7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</row>
    <row r="122" ht="12.75" customHeight="1">
      <c r="A122" s="14"/>
      <c r="B122" s="14"/>
      <c r="C122" s="14"/>
      <c r="D122" s="14"/>
      <c r="E122" s="14"/>
      <c r="F122" s="14"/>
      <c r="G122" s="14"/>
      <c r="H122" s="14" t="s">
        <v>122</v>
      </c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</row>
    <row r="123" ht="12.75" customHeight="1">
      <c r="A123" s="14"/>
      <c r="B123" s="14"/>
      <c r="C123" s="14"/>
      <c r="D123" s="14"/>
      <c r="E123" s="14"/>
      <c r="F123" s="14"/>
      <c r="G123" s="14"/>
      <c r="H123" s="14" t="s">
        <v>123</v>
      </c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</row>
    <row r="124" ht="12.75" customHeight="1">
      <c r="A124" s="14"/>
      <c r="B124" s="14"/>
      <c r="C124" s="14"/>
      <c r="D124" s="14"/>
      <c r="E124" s="14"/>
      <c r="F124" s="14"/>
      <c r="G124" s="14"/>
      <c r="H124" s="14" t="s">
        <v>124</v>
      </c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</row>
    <row r="125" ht="12.75" customHeight="1">
      <c r="A125" s="14"/>
      <c r="B125" s="14"/>
      <c r="C125" s="14"/>
      <c r="D125" s="14"/>
      <c r="E125" s="14"/>
      <c r="F125" s="14"/>
      <c r="G125" s="14"/>
      <c r="H125" s="14" t="s">
        <v>125</v>
      </c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</row>
    <row r="126" ht="12.7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</row>
    <row r="127" ht="12.75" customHeight="1">
      <c r="H127" s="4" t="s">
        <v>2</v>
      </c>
      <c r="N127" s="4"/>
    </row>
    <row r="128" ht="12.75" customHeight="1"/>
    <row r="129" ht="12.75" customHeight="1"/>
    <row r="130" ht="12.75" customHeight="1"/>
    <row r="131" ht="0.75" customHeight="1">
      <c r="A131" s="11">
        <v>59.0</v>
      </c>
      <c r="B131" s="20">
        <f t="shared" ref="B131:B160" si="3">(A131/60)*B$17</f>
        <v>3540</v>
      </c>
      <c r="C131" s="19">
        <f t="shared" ref="C131:C160" si="4">A131/60</f>
        <v>0.9833333333</v>
      </c>
      <c r="D131" s="19">
        <f t="shared" ref="D131:D160" si="5">C131*C131</f>
        <v>0.9669444444</v>
      </c>
      <c r="E131" s="19">
        <f t="shared" ref="E131:E160" si="6">C131*D131</f>
        <v>0.9508287037</v>
      </c>
      <c r="F131" s="19"/>
      <c r="G131" s="6">
        <v>59.0</v>
      </c>
      <c r="H131" s="20">
        <f t="shared" ref="H131:H160" si="7">P$14*C131</f>
        <v>255.6666667</v>
      </c>
      <c r="I131" s="20">
        <f t="shared" ref="I131:O131" si="1">Q$14*$C131</f>
        <v>511.3333333</v>
      </c>
      <c r="J131" s="20">
        <f t="shared" si="1"/>
        <v>639.1666667</v>
      </c>
      <c r="K131" s="20">
        <f t="shared" si="1"/>
        <v>767</v>
      </c>
      <c r="L131" s="20">
        <f t="shared" si="1"/>
        <v>894.8333333</v>
      </c>
      <c r="M131" s="20">
        <f t="shared" si="1"/>
        <v>1022.666667</v>
      </c>
      <c r="N131" s="20">
        <f t="shared" si="1"/>
        <v>1150.5</v>
      </c>
      <c r="O131" s="20">
        <f t="shared" si="1"/>
        <v>1278.333333</v>
      </c>
      <c r="P131" s="20">
        <f t="shared" ref="P131:W131" si="2">P$17*$D131</f>
        <v>83.15722222</v>
      </c>
      <c r="Q131" s="20">
        <f t="shared" si="2"/>
        <v>80.25638889</v>
      </c>
      <c r="R131" s="20">
        <f t="shared" si="2"/>
        <v>78.3225</v>
      </c>
      <c r="S131" s="20">
        <f t="shared" si="2"/>
        <v>75.42166667</v>
      </c>
      <c r="T131" s="20">
        <f t="shared" si="2"/>
        <v>72.52083333</v>
      </c>
      <c r="U131" s="20">
        <f t="shared" si="2"/>
        <v>68.65305556</v>
      </c>
      <c r="V131" s="20">
        <f t="shared" si="2"/>
        <v>63.81833333</v>
      </c>
      <c r="W131" s="20">
        <f t="shared" si="2"/>
        <v>58.98361111</v>
      </c>
      <c r="X131" s="31"/>
      <c r="Y131" s="6"/>
      <c r="Z131" s="14" t="s">
        <v>126</v>
      </c>
      <c r="AH131" s="11" t="s">
        <v>127</v>
      </c>
      <c r="AQ131" s="14" t="s">
        <v>128</v>
      </c>
    </row>
    <row r="132" ht="0.75" customHeight="1">
      <c r="A132" s="11">
        <v>58.0</v>
      </c>
      <c r="B132" s="20">
        <f t="shared" si="3"/>
        <v>3480</v>
      </c>
      <c r="C132" s="19">
        <f t="shared" si="4"/>
        <v>0.9666666667</v>
      </c>
      <c r="D132" s="19">
        <f t="shared" si="5"/>
        <v>0.9344444444</v>
      </c>
      <c r="E132" s="19">
        <f t="shared" si="6"/>
        <v>0.9032962963</v>
      </c>
      <c r="F132" s="19"/>
      <c r="G132" s="6">
        <v>58.0</v>
      </c>
      <c r="H132" s="20">
        <f t="shared" si="7"/>
        <v>251.3333333</v>
      </c>
      <c r="I132" s="20">
        <f t="shared" ref="I132:O132" si="8">Q$14*$C132</f>
        <v>502.6666667</v>
      </c>
      <c r="J132" s="20">
        <f t="shared" si="8"/>
        <v>628.3333333</v>
      </c>
      <c r="K132" s="20">
        <f t="shared" si="8"/>
        <v>754</v>
      </c>
      <c r="L132" s="20">
        <f t="shared" si="8"/>
        <v>879.6666667</v>
      </c>
      <c r="M132" s="20">
        <f t="shared" si="8"/>
        <v>1005.333333</v>
      </c>
      <c r="N132" s="20">
        <f t="shared" si="8"/>
        <v>1131</v>
      </c>
      <c r="O132" s="20">
        <f t="shared" si="8"/>
        <v>1256.666667</v>
      </c>
      <c r="P132" s="20">
        <f t="shared" ref="P132:W132" si="9">P$17*$D132</f>
        <v>80.36222222</v>
      </c>
      <c r="Q132" s="20">
        <f t="shared" si="9"/>
        <v>77.55888889</v>
      </c>
      <c r="R132" s="20">
        <f t="shared" si="9"/>
        <v>75.69</v>
      </c>
      <c r="S132" s="20">
        <f t="shared" si="9"/>
        <v>72.88666667</v>
      </c>
      <c r="T132" s="20">
        <f t="shared" si="9"/>
        <v>70.08333333</v>
      </c>
      <c r="U132" s="20">
        <f t="shared" si="9"/>
        <v>66.34555556</v>
      </c>
      <c r="V132" s="20">
        <f t="shared" si="9"/>
        <v>61.67333333</v>
      </c>
      <c r="W132" s="20">
        <f t="shared" si="9"/>
        <v>57.00111111</v>
      </c>
      <c r="X132" s="20"/>
      <c r="Y132" s="32" t="s">
        <v>10</v>
      </c>
      <c r="Z132" s="33" t="s">
        <v>11</v>
      </c>
      <c r="AA132" s="33" t="s">
        <v>12</v>
      </c>
      <c r="AB132" s="33" t="s">
        <v>13</v>
      </c>
      <c r="AC132" s="33" t="s">
        <v>14</v>
      </c>
      <c r="AD132" s="33" t="s">
        <v>15</v>
      </c>
      <c r="AE132" s="33" t="s">
        <v>16</v>
      </c>
      <c r="AF132" s="33" t="s">
        <v>17</v>
      </c>
      <c r="AH132" s="6"/>
      <c r="AI132" s="6"/>
      <c r="AJ132" s="6"/>
      <c r="AK132" s="6"/>
      <c r="AL132" s="6"/>
      <c r="AM132" s="6"/>
      <c r="AN132" s="6"/>
      <c r="AO132" s="6"/>
    </row>
    <row r="133" ht="0.75" customHeight="1">
      <c r="A133" s="11">
        <v>57.0</v>
      </c>
      <c r="B133" s="20">
        <f t="shared" si="3"/>
        <v>3420</v>
      </c>
      <c r="C133" s="19">
        <f t="shared" si="4"/>
        <v>0.95</v>
      </c>
      <c r="D133" s="19">
        <f t="shared" si="5"/>
        <v>0.9025</v>
      </c>
      <c r="E133" s="19">
        <f t="shared" si="6"/>
        <v>0.857375</v>
      </c>
      <c r="F133" s="19"/>
      <c r="G133" s="6">
        <v>57.0</v>
      </c>
      <c r="H133" s="20">
        <f t="shared" si="7"/>
        <v>247</v>
      </c>
      <c r="I133" s="20">
        <f t="shared" ref="I133:O133" si="10">Q$14*$C133</f>
        <v>494</v>
      </c>
      <c r="J133" s="20">
        <f t="shared" si="10"/>
        <v>617.5</v>
      </c>
      <c r="K133" s="20">
        <f t="shared" si="10"/>
        <v>741</v>
      </c>
      <c r="L133" s="20">
        <f t="shared" si="10"/>
        <v>864.5</v>
      </c>
      <c r="M133" s="20">
        <f t="shared" si="10"/>
        <v>988</v>
      </c>
      <c r="N133" s="20">
        <f t="shared" si="10"/>
        <v>1111.5</v>
      </c>
      <c r="O133" s="20">
        <f t="shared" si="10"/>
        <v>1235</v>
      </c>
      <c r="P133" s="20">
        <f t="shared" ref="P133:W133" si="11">P$17*$D133</f>
        <v>77.615</v>
      </c>
      <c r="Q133" s="20">
        <f t="shared" si="11"/>
        <v>74.9075</v>
      </c>
      <c r="R133" s="20">
        <f t="shared" si="11"/>
        <v>73.1025</v>
      </c>
      <c r="S133" s="20">
        <f t="shared" si="11"/>
        <v>70.395</v>
      </c>
      <c r="T133" s="20">
        <f t="shared" si="11"/>
        <v>67.6875</v>
      </c>
      <c r="U133" s="20">
        <f t="shared" si="11"/>
        <v>64.0775</v>
      </c>
      <c r="V133" s="20">
        <f t="shared" si="11"/>
        <v>59.565</v>
      </c>
      <c r="W133" s="20">
        <f t="shared" si="11"/>
        <v>55.0525</v>
      </c>
      <c r="X133" s="20"/>
      <c r="Y133" s="31">
        <f t="shared" ref="Y133:AF133" si="12">(P14*P17)/(3960*P20)</f>
        <v>12.54769921</v>
      </c>
      <c r="Z133" s="31">
        <f t="shared" si="12"/>
        <v>18.16498316</v>
      </c>
      <c r="AA133" s="31">
        <f t="shared" si="12"/>
        <v>19.55213904</v>
      </c>
      <c r="AB133" s="31">
        <f t="shared" si="12"/>
        <v>20.76167076</v>
      </c>
      <c r="AC133" s="31">
        <f t="shared" si="12"/>
        <v>22.0959596</v>
      </c>
      <c r="AD133" s="31">
        <f t="shared" si="12"/>
        <v>23.02032672</v>
      </c>
      <c r="AE133" s="31">
        <f t="shared" si="12"/>
        <v>26.35135135</v>
      </c>
      <c r="AF133" s="31">
        <f t="shared" si="12"/>
        <v>30.80808081</v>
      </c>
      <c r="AH133" s="34">
        <f>(((Y133*0.746)/Q26)/60)*(1000/P14)</f>
        <v>0.6667082346</v>
      </c>
      <c r="AI133" s="34">
        <f>(((Z133*0.746)/Q26)/60)*(1000/Q14)</f>
        <v>0.482588228</v>
      </c>
      <c r="AJ133" s="34">
        <f>(((AA133*0.746)/Q26)/60)*(1000/R14)</f>
        <v>0.4155525847</v>
      </c>
      <c r="AK133" s="34">
        <f>(((AB133*0.746)/Q26)/60)*(1000/S14)</f>
        <v>0.367716201</v>
      </c>
      <c r="AL133" s="34">
        <f>(((AC133*0.746)/Q26)/60)*(1000/T14)</f>
        <v>0.3354413077</v>
      </c>
      <c r="AM133" s="34">
        <f>(((AD133*0.746)/Q26)/60)*(1000/U14)</f>
        <v>0.3057899526</v>
      </c>
      <c r="AN133" s="34">
        <f>(((AE133*0.746)/Q26)/60)*(1000/V14)</f>
        <v>0.3111444778</v>
      </c>
      <c r="AO133" s="34">
        <f>(((AF133*0.746)/Q26)/60)*(1000/W14)</f>
        <v>0.3273907163</v>
      </c>
      <c r="AP133" s="20"/>
      <c r="AQ133" s="35">
        <f t="shared" ref="AQ133:AX133" si="13">AH133*$W26</f>
        <v>0.06667082346</v>
      </c>
      <c r="AR133" s="35">
        <f t="shared" si="13"/>
        <v>0.0482588228</v>
      </c>
      <c r="AS133" s="35">
        <f t="shared" si="13"/>
        <v>0.04155525847</v>
      </c>
      <c r="AT133" s="35">
        <f t="shared" si="13"/>
        <v>0.0367716201</v>
      </c>
      <c r="AU133" s="35">
        <f t="shared" si="13"/>
        <v>0.03354413077</v>
      </c>
      <c r="AV133" s="35">
        <f t="shared" si="13"/>
        <v>0.03057899526</v>
      </c>
      <c r="AW133" s="35">
        <f t="shared" si="13"/>
        <v>0.03111444778</v>
      </c>
      <c r="AX133" s="35">
        <f t="shared" si="13"/>
        <v>0.03273907163</v>
      </c>
    </row>
    <row r="134" ht="0.75" customHeight="1">
      <c r="A134" s="11">
        <v>56.0</v>
      </c>
      <c r="B134" s="20">
        <f t="shared" si="3"/>
        <v>3360</v>
      </c>
      <c r="C134" s="19">
        <f t="shared" si="4"/>
        <v>0.9333333333</v>
      </c>
      <c r="D134" s="19">
        <f t="shared" si="5"/>
        <v>0.8711111111</v>
      </c>
      <c r="E134" s="19">
        <f t="shared" si="6"/>
        <v>0.813037037</v>
      </c>
      <c r="F134" s="19"/>
      <c r="G134" s="6">
        <v>56.0</v>
      </c>
      <c r="H134" s="20">
        <f t="shared" si="7"/>
        <v>242.6666667</v>
      </c>
      <c r="I134" s="20">
        <f t="shared" ref="I134:O134" si="14">Q$14*$C134</f>
        <v>485.3333333</v>
      </c>
      <c r="J134" s="20">
        <f t="shared" si="14"/>
        <v>606.6666667</v>
      </c>
      <c r="K134" s="20">
        <f t="shared" si="14"/>
        <v>728</v>
      </c>
      <c r="L134" s="20">
        <f t="shared" si="14"/>
        <v>849.3333333</v>
      </c>
      <c r="M134" s="20">
        <f t="shared" si="14"/>
        <v>970.6666667</v>
      </c>
      <c r="N134" s="20">
        <f t="shared" si="14"/>
        <v>1092</v>
      </c>
      <c r="O134" s="20">
        <f t="shared" si="14"/>
        <v>1213.333333</v>
      </c>
      <c r="P134" s="20">
        <f t="shared" ref="P134:W134" si="15">P$17*$D134</f>
        <v>74.91555556</v>
      </c>
      <c r="Q134" s="20">
        <f t="shared" si="15"/>
        <v>72.30222222</v>
      </c>
      <c r="R134" s="20">
        <f t="shared" si="15"/>
        <v>70.56</v>
      </c>
      <c r="S134" s="20">
        <f t="shared" si="15"/>
        <v>67.94666667</v>
      </c>
      <c r="T134" s="20">
        <f t="shared" si="15"/>
        <v>65.33333333</v>
      </c>
      <c r="U134" s="20">
        <f t="shared" si="15"/>
        <v>61.84888889</v>
      </c>
      <c r="V134" s="20">
        <f t="shared" si="15"/>
        <v>57.49333333</v>
      </c>
      <c r="W134" s="20">
        <f t="shared" si="15"/>
        <v>53.13777778</v>
      </c>
      <c r="X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35"/>
      <c r="AR134" s="35"/>
      <c r="AS134" s="35"/>
      <c r="AT134" s="35"/>
      <c r="AU134" s="35"/>
      <c r="AV134" s="35"/>
      <c r="AW134" s="35"/>
      <c r="AX134" s="35"/>
    </row>
    <row r="135" ht="0.75" customHeight="1">
      <c r="A135" s="11">
        <v>55.0</v>
      </c>
      <c r="B135" s="20">
        <f t="shared" si="3"/>
        <v>3300</v>
      </c>
      <c r="C135" s="19">
        <f t="shared" si="4"/>
        <v>0.9166666667</v>
      </c>
      <c r="D135" s="19">
        <f t="shared" si="5"/>
        <v>0.8402777778</v>
      </c>
      <c r="E135" s="19">
        <f t="shared" si="6"/>
        <v>0.7702546296</v>
      </c>
      <c r="F135" s="19"/>
      <c r="G135" s="6">
        <v>55.0</v>
      </c>
      <c r="H135" s="20">
        <f t="shared" si="7"/>
        <v>238.3333333</v>
      </c>
      <c r="I135" s="20">
        <f t="shared" ref="I135:O135" si="16">Q$14*$C135</f>
        <v>476.6666667</v>
      </c>
      <c r="J135" s="20">
        <f t="shared" si="16"/>
        <v>595.8333333</v>
      </c>
      <c r="K135" s="20">
        <f t="shared" si="16"/>
        <v>715</v>
      </c>
      <c r="L135" s="20">
        <f t="shared" si="16"/>
        <v>834.1666667</v>
      </c>
      <c r="M135" s="20">
        <f t="shared" si="16"/>
        <v>953.3333333</v>
      </c>
      <c r="N135" s="20">
        <f t="shared" si="16"/>
        <v>1072.5</v>
      </c>
      <c r="O135" s="20">
        <f t="shared" si="16"/>
        <v>1191.666667</v>
      </c>
      <c r="P135" s="20">
        <f t="shared" ref="P135:W135" si="17">P$17*$D135</f>
        <v>72.26388889</v>
      </c>
      <c r="Q135" s="20">
        <f t="shared" si="17"/>
        <v>69.74305556</v>
      </c>
      <c r="R135" s="20">
        <f t="shared" si="17"/>
        <v>68.0625</v>
      </c>
      <c r="S135" s="20">
        <f t="shared" si="17"/>
        <v>65.54166667</v>
      </c>
      <c r="T135" s="20">
        <f t="shared" si="17"/>
        <v>63.02083333</v>
      </c>
      <c r="U135" s="20">
        <f t="shared" si="17"/>
        <v>59.65972222</v>
      </c>
      <c r="V135" s="20">
        <f t="shared" si="17"/>
        <v>55.45833333</v>
      </c>
      <c r="W135" s="20">
        <f t="shared" si="17"/>
        <v>51.25694444</v>
      </c>
      <c r="X135" s="20"/>
      <c r="Y135" s="31">
        <f t="shared" ref="Y135:AF135" si="18">(H135*P135)/(3960*P20)</f>
        <v>9.664923411</v>
      </c>
      <c r="Z135" s="31">
        <f t="shared" si="18"/>
        <v>13.99166238</v>
      </c>
      <c r="AA135" s="31">
        <f t="shared" si="18"/>
        <v>15.06012561</v>
      </c>
      <c r="AB135" s="31">
        <f t="shared" si="18"/>
        <v>15.99177302</v>
      </c>
      <c r="AC135" s="31">
        <f t="shared" si="18"/>
        <v>17.01951517</v>
      </c>
      <c r="AD135" s="31">
        <f t="shared" si="18"/>
        <v>17.73151323</v>
      </c>
      <c r="AE135" s="31">
        <f t="shared" si="18"/>
        <v>20.29725038</v>
      </c>
      <c r="AF135" s="31">
        <f t="shared" si="18"/>
        <v>23.73006687</v>
      </c>
      <c r="AH135" s="34">
        <f t="shared" ref="AH135:AO135" si="19">(((Y135*0.746)/$Q26)/60)*(1000/H135)</f>
        <v>0.5602201138</v>
      </c>
      <c r="AI135" s="34">
        <f t="shared" si="19"/>
        <v>0.4055081638</v>
      </c>
      <c r="AJ135" s="34">
        <f t="shared" si="19"/>
        <v>0.3491796024</v>
      </c>
      <c r="AK135" s="34">
        <f t="shared" si="19"/>
        <v>0.3089837523</v>
      </c>
      <c r="AL135" s="34">
        <f t="shared" si="19"/>
        <v>0.2818638766</v>
      </c>
      <c r="AM135" s="34">
        <f t="shared" si="19"/>
        <v>0.2569485018</v>
      </c>
      <c r="AN135" s="34">
        <f t="shared" si="19"/>
        <v>0.2614477904</v>
      </c>
      <c r="AO135" s="34">
        <f t="shared" si="19"/>
        <v>0.2750991435</v>
      </c>
      <c r="AP135" s="20"/>
      <c r="AQ135" s="35">
        <f t="shared" ref="AQ135:AX135" si="20">AH135*$W26</f>
        <v>0.05602201138</v>
      </c>
      <c r="AR135" s="35">
        <f t="shared" si="20"/>
        <v>0.04055081638</v>
      </c>
      <c r="AS135" s="35">
        <f t="shared" si="20"/>
        <v>0.03491796024</v>
      </c>
      <c r="AT135" s="35">
        <f t="shared" si="20"/>
        <v>0.03089837523</v>
      </c>
      <c r="AU135" s="35">
        <f t="shared" si="20"/>
        <v>0.02818638766</v>
      </c>
      <c r="AV135" s="35">
        <f t="shared" si="20"/>
        <v>0.02569485018</v>
      </c>
      <c r="AW135" s="35">
        <f t="shared" si="20"/>
        <v>0.02614477904</v>
      </c>
      <c r="AX135" s="35">
        <f t="shared" si="20"/>
        <v>0.02750991435</v>
      </c>
    </row>
    <row r="136" ht="0.75" customHeight="1">
      <c r="A136" s="11">
        <v>54.0</v>
      </c>
      <c r="B136" s="20">
        <f t="shared" si="3"/>
        <v>3240</v>
      </c>
      <c r="C136" s="19">
        <f t="shared" si="4"/>
        <v>0.9</v>
      </c>
      <c r="D136" s="19">
        <f t="shared" si="5"/>
        <v>0.81</v>
      </c>
      <c r="E136" s="19">
        <f t="shared" si="6"/>
        <v>0.729</v>
      </c>
      <c r="F136" s="19"/>
      <c r="G136" s="6">
        <v>54.0</v>
      </c>
      <c r="H136" s="20">
        <f t="shared" si="7"/>
        <v>234</v>
      </c>
      <c r="I136" s="20">
        <f t="shared" ref="I136:O136" si="21">Q$14*$C136</f>
        <v>468</v>
      </c>
      <c r="J136" s="20">
        <f t="shared" si="21"/>
        <v>585</v>
      </c>
      <c r="K136" s="20">
        <f t="shared" si="21"/>
        <v>702</v>
      </c>
      <c r="L136" s="20">
        <f t="shared" si="21"/>
        <v>819</v>
      </c>
      <c r="M136" s="20">
        <f t="shared" si="21"/>
        <v>936</v>
      </c>
      <c r="N136" s="20">
        <f t="shared" si="21"/>
        <v>1053</v>
      </c>
      <c r="O136" s="20">
        <f t="shared" si="21"/>
        <v>1170</v>
      </c>
      <c r="P136" s="20">
        <f t="shared" ref="P136:W136" si="22">P$17*$D136</f>
        <v>69.66</v>
      </c>
      <c r="Q136" s="20">
        <f t="shared" si="22"/>
        <v>67.23</v>
      </c>
      <c r="R136" s="20">
        <f t="shared" si="22"/>
        <v>65.61</v>
      </c>
      <c r="S136" s="20">
        <f t="shared" si="22"/>
        <v>63.18</v>
      </c>
      <c r="T136" s="20">
        <f t="shared" si="22"/>
        <v>60.75</v>
      </c>
      <c r="U136" s="20">
        <f t="shared" si="22"/>
        <v>57.51</v>
      </c>
      <c r="V136" s="20">
        <f t="shared" si="22"/>
        <v>53.46</v>
      </c>
      <c r="W136" s="20">
        <f t="shared" si="22"/>
        <v>49.41</v>
      </c>
      <c r="X136" s="20"/>
      <c r="Y136" s="30"/>
      <c r="Z136" s="20"/>
      <c r="AA136" s="20"/>
      <c r="AB136" s="20"/>
      <c r="AC136" s="20"/>
      <c r="AD136" s="20"/>
      <c r="AE136" s="20"/>
      <c r="AF136" s="20"/>
      <c r="AH136" s="24"/>
      <c r="AI136" s="24"/>
      <c r="AJ136" s="24"/>
      <c r="AK136" s="24"/>
      <c r="AL136" s="24"/>
      <c r="AM136" s="24"/>
      <c r="AN136" s="24"/>
      <c r="AO136" s="24"/>
      <c r="AP136" s="20"/>
      <c r="AQ136" s="35"/>
      <c r="AR136" s="35"/>
      <c r="AS136" s="35"/>
      <c r="AT136" s="35"/>
      <c r="AU136" s="35"/>
      <c r="AV136" s="35"/>
      <c r="AW136" s="35"/>
      <c r="AX136" s="35"/>
    </row>
    <row r="137" ht="0.75" customHeight="1">
      <c r="A137" s="11">
        <v>53.0</v>
      </c>
      <c r="B137" s="20">
        <f t="shared" si="3"/>
        <v>3180</v>
      </c>
      <c r="C137" s="19">
        <f t="shared" si="4"/>
        <v>0.8833333333</v>
      </c>
      <c r="D137" s="19">
        <f t="shared" si="5"/>
        <v>0.7802777778</v>
      </c>
      <c r="E137" s="19">
        <f t="shared" si="6"/>
        <v>0.6892453704</v>
      </c>
      <c r="F137" s="19"/>
      <c r="G137" s="6">
        <v>53.0</v>
      </c>
      <c r="H137" s="20">
        <f t="shared" si="7"/>
        <v>229.6666667</v>
      </c>
      <c r="I137" s="20">
        <f t="shared" ref="I137:O137" si="23">Q$14*$C137</f>
        <v>459.3333333</v>
      </c>
      <c r="J137" s="20">
        <f t="shared" si="23"/>
        <v>574.1666667</v>
      </c>
      <c r="K137" s="20">
        <f t="shared" si="23"/>
        <v>689</v>
      </c>
      <c r="L137" s="20">
        <f t="shared" si="23"/>
        <v>803.8333333</v>
      </c>
      <c r="M137" s="20">
        <f t="shared" si="23"/>
        <v>918.6666667</v>
      </c>
      <c r="N137" s="20">
        <f t="shared" si="23"/>
        <v>1033.5</v>
      </c>
      <c r="O137" s="20">
        <f t="shared" si="23"/>
        <v>1148.333333</v>
      </c>
      <c r="P137" s="20">
        <f t="shared" ref="P137:W137" si="24">P$17*$D137</f>
        <v>67.10388889</v>
      </c>
      <c r="Q137" s="20">
        <f t="shared" si="24"/>
        <v>64.76305556</v>
      </c>
      <c r="R137" s="20">
        <f t="shared" si="24"/>
        <v>63.2025</v>
      </c>
      <c r="S137" s="20">
        <f t="shared" si="24"/>
        <v>60.86166667</v>
      </c>
      <c r="T137" s="20">
        <f t="shared" si="24"/>
        <v>58.52083333</v>
      </c>
      <c r="U137" s="20">
        <f t="shared" si="24"/>
        <v>55.39972222</v>
      </c>
      <c r="V137" s="20">
        <f t="shared" si="24"/>
        <v>51.49833333</v>
      </c>
      <c r="W137" s="20">
        <f t="shared" si="24"/>
        <v>47.59694444</v>
      </c>
      <c r="X137" s="20"/>
      <c r="Y137" s="30"/>
      <c r="Z137" s="20"/>
      <c r="AA137" s="20"/>
      <c r="AB137" s="20"/>
      <c r="AC137" s="20"/>
      <c r="AD137" s="20"/>
      <c r="AE137" s="20"/>
      <c r="AF137" s="20"/>
      <c r="AH137" s="24"/>
      <c r="AI137" s="24"/>
      <c r="AJ137" s="24"/>
      <c r="AK137" s="24"/>
      <c r="AL137" s="24"/>
      <c r="AM137" s="24"/>
      <c r="AN137" s="24"/>
      <c r="AO137" s="24"/>
      <c r="AP137" s="20"/>
      <c r="AQ137" s="35"/>
      <c r="AR137" s="35"/>
      <c r="AS137" s="35"/>
      <c r="AT137" s="35"/>
      <c r="AU137" s="35"/>
      <c r="AV137" s="35"/>
      <c r="AW137" s="35"/>
      <c r="AX137" s="35"/>
    </row>
    <row r="138" ht="0.75" customHeight="1">
      <c r="A138" s="11">
        <v>52.0</v>
      </c>
      <c r="B138" s="20">
        <f t="shared" si="3"/>
        <v>3120</v>
      </c>
      <c r="C138" s="19">
        <f t="shared" si="4"/>
        <v>0.8666666667</v>
      </c>
      <c r="D138" s="19">
        <f t="shared" si="5"/>
        <v>0.7511111111</v>
      </c>
      <c r="E138" s="19">
        <f t="shared" si="6"/>
        <v>0.650962963</v>
      </c>
      <c r="F138" s="19"/>
      <c r="G138" s="6">
        <v>52.0</v>
      </c>
      <c r="H138" s="20">
        <f t="shared" si="7"/>
        <v>225.3333333</v>
      </c>
      <c r="I138" s="20">
        <f t="shared" ref="I138:O138" si="25">Q$14*$C138</f>
        <v>450.6666667</v>
      </c>
      <c r="J138" s="20">
        <f t="shared" si="25"/>
        <v>563.3333333</v>
      </c>
      <c r="K138" s="20">
        <f t="shared" si="25"/>
        <v>676</v>
      </c>
      <c r="L138" s="20">
        <f t="shared" si="25"/>
        <v>788.6666667</v>
      </c>
      <c r="M138" s="20">
        <f t="shared" si="25"/>
        <v>901.3333333</v>
      </c>
      <c r="N138" s="20">
        <f t="shared" si="25"/>
        <v>1014</v>
      </c>
      <c r="O138" s="20">
        <f t="shared" si="25"/>
        <v>1126.666667</v>
      </c>
      <c r="P138" s="20">
        <f t="shared" ref="P138:W138" si="26">P$17*$D138</f>
        <v>64.59555556</v>
      </c>
      <c r="Q138" s="20">
        <f t="shared" si="26"/>
        <v>62.34222222</v>
      </c>
      <c r="R138" s="20">
        <f t="shared" si="26"/>
        <v>60.84</v>
      </c>
      <c r="S138" s="20">
        <f t="shared" si="26"/>
        <v>58.58666667</v>
      </c>
      <c r="T138" s="20">
        <f t="shared" si="26"/>
        <v>56.33333333</v>
      </c>
      <c r="U138" s="20">
        <f t="shared" si="26"/>
        <v>53.32888889</v>
      </c>
      <c r="V138" s="20">
        <f t="shared" si="26"/>
        <v>49.57333333</v>
      </c>
      <c r="W138" s="20">
        <f t="shared" si="26"/>
        <v>45.81777778</v>
      </c>
      <c r="X138" s="20"/>
      <c r="Y138" s="30"/>
      <c r="Z138" s="20"/>
      <c r="AA138" s="20"/>
      <c r="AB138" s="20"/>
      <c r="AC138" s="20"/>
      <c r="AD138" s="20"/>
      <c r="AE138" s="20"/>
      <c r="AF138" s="20"/>
      <c r="AH138" s="24"/>
      <c r="AI138" s="24"/>
      <c r="AJ138" s="24"/>
      <c r="AK138" s="24"/>
      <c r="AL138" s="24"/>
      <c r="AM138" s="24"/>
      <c r="AN138" s="24"/>
      <c r="AO138" s="24"/>
      <c r="AP138" s="20"/>
      <c r="AQ138" s="35"/>
      <c r="AR138" s="35"/>
      <c r="AS138" s="35"/>
      <c r="AT138" s="35"/>
      <c r="AU138" s="35"/>
      <c r="AV138" s="35"/>
      <c r="AW138" s="35"/>
      <c r="AX138" s="35"/>
    </row>
    <row r="139" ht="0.75" customHeight="1">
      <c r="A139" s="11">
        <v>51.0</v>
      </c>
      <c r="B139" s="20">
        <f t="shared" si="3"/>
        <v>3060</v>
      </c>
      <c r="C139" s="19">
        <f t="shared" si="4"/>
        <v>0.85</v>
      </c>
      <c r="D139" s="19">
        <f t="shared" si="5"/>
        <v>0.7225</v>
      </c>
      <c r="E139" s="19">
        <f t="shared" si="6"/>
        <v>0.614125</v>
      </c>
      <c r="F139" s="19"/>
      <c r="G139" s="6">
        <v>51.0</v>
      </c>
      <c r="H139" s="20">
        <f t="shared" si="7"/>
        <v>221</v>
      </c>
      <c r="I139" s="20">
        <f t="shared" ref="I139:O139" si="27">Q$14*$C139</f>
        <v>442</v>
      </c>
      <c r="J139" s="20">
        <f t="shared" si="27"/>
        <v>552.5</v>
      </c>
      <c r="K139" s="20">
        <f t="shared" si="27"/>
        <v>663</v>
      </c>
      <c r="L139" s="20">
        <f t="shared" si="27"/>
        <v>773.5</v>
      </c>
      <c r="M139" s="20">
        <f t="shared" si="27"/>
        <v>884</v>
      </c>
      <c r="N139" s="20">
        <f t="shared" si="27"/>
        <v>994.5</v>
      </c>
      <c r="O139" s="20">
        <f t="shared" si="27"/>
        <v>1105</v>
      </c>
      <c r="P139" s="20">
        <f t="shared" ref="P139:W139" si="28">P$17*$D139</f>
        <v>62.135</v>
      </c>
      <c r="Q139" s="20">
        <f t="shared" si="28"/>
        <v>59.9675</v>
      </c>
      <c r="R139" s="20">
        <f t="shared" si="28"/>
        <v>58.5225</v>
      </c>
      <c r="S139" s="20">
        <f t="shared" si="28"/>
        <v>56.355</v>
      </c>
      <c r="T139" s="20">
        <f t="shared" si="28"/>
        <v>54.1875</v>
      </c>
      <c r="U139" s="20">
        <f t="shared" si="28"/>
        <v>51.2975</v>
      </c>
      <c r="V139" s="20">
        <f t="shared" si="28"/>
        <v>47.685</v>
      </c>
      <c r="W139" s="20">
        <f t="shared" si="28"/>
        <v>44.0725</v>
      </c>
      <c r="X139" s="20"/>
      <c r="Y139" s="30"/>
      <c r="Z139" s="20"/>
      <c r="AA139" s="20"/>
      <c r="AB139" s="20"/>
      <c r="AC139" s="20"/>
      <c r="AD139" s="20"/>
      <c r="AE139" s="20"/>
      <c r="AF139" s="20"/>
      <c r="AH139" s="24"/>
      <c r="AI139" s="24"/>
      <c r="AJ139" s="24"/>
      <c r="AK139" s="24"/>
      <c r="AL139" s="24"/>
      <c r="AM139" s="24"/>
      <c r="AN139" s="24"/>
      <c r="AO139" s="24"/>
      <c r="AP139" s="20"/>
      <c r="AQ139" s="35"/>
      <c r="AR139" s="35"/>
      <c r="AS139" s="35"/>
      <c r="AT139" s="35"/>
      <c r="AU139" s="35"/>
      <c r="AV139" s="35"/>
      <c r="AW139" s="35"/>
      <c r="AX139" s="35"/>
    </row>
    <row r="140" ht="0.75" customHeight="1">
      <c r="A140" s="11">
        <v>50.0</v>
      </c>
      <c r="B140" s="20">
        <f t="shared" si="3"/>
        <v>3000</v>
      </c>
      <c r="C140" s="19">
        <f t="shared" si="4"/>
        <v>0.8333333333</v>
      </c>
      <c r="D140" s="19">
        <f t="shared" si="5"/>
        <v>0.6944444444</v>
      </c>
      <c r="E140" s="19">
        <f t="shared" si="6"/>
        <v>0.5787037037</v>
      </c>
      <c r="F140" s="19"/>
      <c r="G140" s="6">
        <v>50.0</v>
      </c>
      <c r="H140" s="20">
        <f t="shared" si="7"/>
        <v>216.6666667</v>
      </c>
      <c r="I140" s="20">
        <f t="shared" ref="I140:O140" si="29">Q$14*$C140</f>
        <v>433.3333333</v>
      </c>
      <c r="J140" s="20">
        <f t="shared" si="29"/>
        <v>541.6666667</v>
      </c>
      <c r="K140" s="20">
        <f t="shared" si="29"/>
        <v>650</v>
      </c>
      <c r="L140" s="20">
        <f t="shared" si="29"/>
        <v>758.3333333</v>
      </c>
      <c r="M140" s="20">
        <f t="shared" si="29"/>
        <v>866.6666667</v>
      </c>
      <c r="N140" s="20">
        <f t="shared" si="29"/>
        <v>975</v>
      </c>
      <c r="O140" s="20">
        <f t="shared" si="29"/>
        <v>1083.333333</v>
      </c>
      <c r="P140" s="20">
        <f t="shared" ref="P140:W140" si="30">P$17*$D140</f>
        <v>59.72222222</v>
      </c>
      <c r="Q140" s="20">
        <f t="shared" si="30"/>
        <v>57.63888889</v>
      </c>
      <c r="R140" s="20">
        <f t="shared" si="30"/>
        <v>56.25</v>
      </c>
      <c r="S140" s="20">
        <f t="shared" si="30"/>
        <v>54.16666667</v>
      </c>
      <c r="T140" s="20">
        <f t="shared" si="30"/>
        <v>52.08333333</v>
      </c>
      <c r="U140" s="20">
        <f t="shared" si="30"/>
        <v>49.30555556</v>
      </c>
      <c r="V140" s="20">
        <f t="shared" si="30"/>
        <v>45.83333333</v>
      </c>
      <c r="W140" s="20">
        <f t="shared" si="30"/>
        <v>42.36111111</v>
      </c>
      <c r="X140" s="20"/>
      <c r="Y140" s="31">
        <f t="shared" ref="Y140:AF140" si="31">(H140*P140)/(3960*P20)</f>
        <v>7.261400008</v>
      </c>
      <c r="Z140" s="31">
        <f t="shared" si="31"/>
        <v>10.51214304</v>
      </c>
      <c r="AA140" s="31">
        <f t="shared" si="31"/>
        <v>11.31489528</v>
      </c>
      <c r="AB140" s="31">
        <f t="shared" si="31"/>
        <v>12.01485576</v>
      </c>
      <c r="AC140" s="31">
        <f t="shared" si="31"/>
        <v>12.78701366</v>
      </c>
      <c r="AD140" s="31">
        <f t="shared" si="31"/>
        <v>13.32194834</v>
      </c>
      <c r="AE140" s="31">
        <f t="shared" si="31"/>
        <v>15.24962462</v>
      </c>
      <c r="AF140" s="31">
        <f t="shared" si="31"/>
        <v>17.82875047</v>
      </c>
      <c r="AH140" s="34">
        <f t="shared" ref="AH140:AO140" si="32">(((Y140*0.746)/$Q26)/60)*(1000/H140)</f>
        <v>0.4629918296</v>
      </c>
      <c r="AI140" s="34">
        <f t="shared" si="32"/>
        <v>0.3351307139</v>
      </c>
      <c r="AJ140" s="34">
        <f t="shared" si="32"/>
        <v>0.2885781838</v>
      </c>
      <c r="AK140" s="34">
        <f t="shared" si="32"/>
        <v>0.255358473</v>
      </c>
      <c r="AL140" s="34">
        <f t="shared" si="32"/>
        <v>0.2329453525</v>
      </c>
      <c r="AM140" s="34">
        <f t="shared" si="32"/>
        <v>0.2123541337</v>
      </c>
      <c r="AN140" s="34">
        <f t="shared" si="32"/>
        <v>0.216072554</v>
      </c>
      <c r="AO140" s="34">
        <f t="shared" si="32"/>
        <v>0.2273546641</v>
      </c>
      <c r="AP140" s="20"/>
      <c r="AQ140" s="35">
        <f t="shared" ref="AQ140:AX140" si="33">AH140*$W26</f>
        <v>0.04629918296</v>
      </c>
      <c r="AR140" s="35">
        <f t="shared" si="33"/>
        <v>0.03351307139</v>
      </c>
      <c r="AS140" s="35">
        <f t="shared" si="33"/>
        <v>0.02885781838</v>
      </c>
      <c r="AT140" s="35">
        <f t="shared" si="33"/>
        <v>0.0255358473</v>
      </c>
      <c r="AU140" s="35">
        <f t="shared" si="33"/>
        <v>0.02329453525</v>
      </c>
      <c r="AV140" s="35">
        <f t="shared" si="33"/>
        <v>0.02123541337</v>
      </c>
      <c r="AW140" s="35">
        <f t="shared" si="33"/>
        <v>0.0216072554</v>
      </c>
      <c r="AX140" s="35">
        <f t="shared" si="33"/>
        <v>0.02273546641</v>
      </c>
    </row>
    <row r="141" ht="0.75" customHeight="1">
      <c r="A141" s="11">
        <v>49.0</v>
      </c>
      <c r="B141" s="20">
        <f t="shared" si="3"/>
        <v>2940</v>
      </c>
      <c r="C141" s="19">
        <f t="shared" si="4"/>
        <v>0.8166666667</v>
      </c>
      <c r="D141" s="19">
        <f t="shared" si="5"/>
        <v>0.6669444444</v>
      </c>
      <c r="E141" s="19">
        <f t="shared" si="6"/>
        <v>0.5446712963</v>
      </c>
      <c r="F141" s="19"/>
      <c r="G141" s="6">
        <v>49.0</v>
      </c>
      <c r="H141" s="20">
        <f t="shared" si="7"/>
        <v>212.3333333</v>
      </c>
      <c r="I141" s="20">
        <f t="shared" ref="I141:O141" si="34">Q$14*$C141</f>
        <v>424.6666667</v>
      </c>
      <c r="J141" s="20">
        <f t="shared" si="34"/>
        <v>530.8333333</v>
      </c>
      <c r="K141" s="20">
        <f t="shared" si="34"/>
        <v>637</v>
      </c>
      <c r="L141" s="20">
        <f t="shared" si="34"/>
        <v>743.1666667</v>
      </c>
      <c r="M141" s="20">
        <f t="shared" si="34"/>
        <v>849.3333333</v>
      </c>
      <c r="N141" s="20">
        <f t="shared" si="34"/>
        <v>955.5</v>
      </c>
      <c r="O141" s="20">
        <f t="shared" si="34"/>
        <v>1061.666667</v>
      </c>
      <c r="P141" s="20">
        <f t="shared" ref="P141:W141" si="35">P$17*$D141</f>
        <v>57.35722222</v>
      </c>
      <c r="Q141" s="20">
        <f t="shared" si="35"/>
        <v>55.35638889</v>
      </c>
      <c r="R141" s="20">
        <f t="shared" si="35"/>
        <v>54.0225</v>
      </c>
      <c r="S141" s="20">
        <f t="shared" si="35"/>
        <v>52.02166667</v>
      </c>
      <c r="T141" s="20">
        <f t="shared" si="35"/>
        <v>50.02083333</v>
      </c>
      <c r="U141" s="20">
        <f t="shared" si="35"/>
        <v>47.35305556</v>
      </c>
      <c r="V141" s="20">
        <f t="shared" si="35"/>
        <v>44.01833333</v>
      </c>
      <c r="W141" s="20">
        <f t="shared" si="35"/>
        <v>40.68361111</v>
      </c>
      <c r="X141" s="20"/>
      <c r="Y141" s="30"/>
      <c r="Z141" s="20"/>
      <c r="AA141" s="20"/>
      <c r="AB141" s="20"/>
      <c r="AC141" s="20"/>
      <c r="AD141" s="20"/>
      <c r="AE141" s="20"/>
      <c r="AF141" s="20"/>
      <c r="AH141" s="24"/>
      <c r="AI141" s="24"/>
      <c r="AJ141" s="24"/>
      <c r="AK141" s="24"/>
      <c r="AL141" s="24"/>
      <c r="AM141" s="24"/>
      <c r="AN141" s="24"/>
      <c r="AO141" s="24"/>
      <c r="AP141" s="20"/>
      <c r="AQ141" s="35"/>
      <c r="AR141" s="35"/>
      <c r="AS141" s="35"/>
      <c r="AT141" s="35"/>
      <c r="AU141" s="35"/>
      <c r="AV141" s="35"/>
      <c r="AW141" s="35"/>
      <c r="AX141" s="35"/>
    </row>
    <row r="142" ht="0.75" customHeight="1">
      <c r="A142" s="11">
        <v>48.0</v>
      </c>
      <c r="B142" s="20">
        <f t="shared" si="3"/>
        <v>2880</v>
      </c>
      <c r="C142" s="19">
        <f t="shared" si="4"/>
        <v>0.8</v>
      </c>
      <c r="D142" s="19">
        <f t="shared" si="5"/>
        <v>0.64</v>
      </c>
      <c r="E142" s="19">
        <f t="shared" si="6"/>
        <v>0.512</v>
      </c>
      <c r="F142" s="19"/>
      <c r="G142" s="6">
        <v>48.0</v>
      </c>
      <c r="H142" s="20">
        <f t="shared" si="7"/>
        <v>208</v>
      </c>
      <c r="I142" s="20">
        <f t="shared" ref="I142:O142" si="36">Q$14*$C142</f>
        <v>416</v>
      </c>
      <c r="J142" s="20">
        <f t="shared" si="36"/>
        <v>520</v>
      </c>
      <c r="K142" s="20">
        <f t="shared" si="36"/>
        <v>624</v>
      </c>
      <c r="L142" s="20">
        <f t="shared" si="36"/>
        <v>728</v>
      </c>
      <c r="M142" s="20">
        <f t="shared" si="36"/>
        <v>832</v>
      </c>
      <c r="N142" s="20">
        <f t="shared" si="36"/>
        <v>936</v>
      </c>
      <c r="O142" s="20">
        <f t="shared" si="36"/>
        <v>1040</v>
      </c>
      <c r="P142" s="20">
        <f t="shared" ref="P142:W142" si="37">P$17*$D142</f>
        <v>55.04</v>
      </c>
      <c r="Q142" s="20">
        <f t="shared" si="37"/>
        <v>53.12</v>
      </c>
      <c r="R142" s="20">
        <f t="shared" si="37"/>
        <v>51.84</v>
      </c>
      <c r="S142" s="20">
        <f t="shared" si="37"/>
        <v>49.92</v>
      </c>
      <c r="T142" s="20">
        <f t="shared" si="37"/>
        <v>48</v>
      </c>
      <c r="U142" s="20">
        <f t="shared" si="37"/>
        <v>45.44</v>
      </c>
      <c r="V142" s="20">
        <f t="shared" si="37"/>
        <v>42.24</v>
      </c>
      <c r="W142" s="20">
        <f t="shared" si="37"/>
        <v>39.04</v>
      </c>
      <c r="X142" s="20"/>
      <c r="Y142" s="30"/>
      <c r="Z142" s="20"/>
      <c r="AA142" s="20"/>
      <c r="AB142" s="20"/>
      <c r="AC142" s="20"/>
      <c r="AD142" s="20"/>
      <c r="AE142" s="20"/>
      <c r="AF142" s="20"/>
      <c r="AH142" s="24"/>
      <c r="AI142" s="24"/>
      <c r="AJ142" s="24"/>
      <c r="AK142" s="24"/>
      <c r="AL142" s="24"/>
      <c r="AM142" s="24"/>
      <c r="AN142" s="24"/>
      <c r="AO142" s="24"/>
      <c r="AP142" s="20"/>
      <c r="AQ142" s="35"/>
      <c r="AR142" s="35"/>
      <c r="AS142" s="35"/>
      <c r="AT142" s="35"/>
      <c r="AU142" s="35"/>
      <c r="AV142" s="35"/>
      <c r="AW142" s="35"/>
      <c r="AX142" s="35"/>
    </row>
    <row r="143" ht="0.75" customHeight="1">
      <c r="A143" s="11">
        <v>47.0</v>
      </c>
      <c r="B143" s="20">
        <f t="shared" si="3"/>
        <v>2820</v>
      </c>
      <c r="C143" s="19">
        <f t="shared" si="4"/>
        <v>0.7833333333</v>
      </c>
      <c r="D143" s="19">
        <f t="shared" si="5"/>
        <v>0.6136111111</v>
      </c>
      <c r="E143" s="19">
        <f t="shared" si="6"/>
        <v>0.480662037</v>
      </c>
      <c r="F143" s="19"/>
      <c r="G143" s="6">
        <v>47.0</v>
      </c>
      <c r="H143" s="20">
        <f t="shared" si="7"/>
        <v>203.6666667</v>
      </c>
      <c r="I143" s="20">
        <f t="shared" ref="I143:O143" si="38">Q$14*$C143</f>
        <v>407.3333333</v>
      </c>
      <c r="J143" s="20">
        <f t="shared" si="38"/>
        <v>509.1666667</v>
      </c>
      <c r="K143" s="20">
        <f t="shared" si="38"/>
        <v>611</v>
      </c>
      <c r="L143" s="20">
        <f t="shared" si="38"/>
        <v>712.8333333</v>
      </c>
      <c r="M143" s="20">
        <f t="shared" si="38"/>
        <v>814.6666667</v>
      </c>
      <c r="N143" s="20">
        <f t="shared" si="38"/>
        <v>916.5</v>
      </c>
      <c r="O143" s="20">
        <f t="shared" si="38"/>
        <v>1018.333333</v>
      </c>
      <c r="P143" s="20">
        <f t="shared" ref="P143:W143" si="39">P$17*$D143</f>
        <v>52.77055556</v>
      </c>
      <c r="Q143" s="20">
        <f t="shared" si="39"/>
        <v>50.92972222</v>
      </c>
      <c r="R143" s="20">
        <f t="shared" si="39"/>
        <v>49.7025</v>
      </c>
      <c r="S143" s="20">
        <f t="shared" si="39"/>
        <v>47.86166667</v>
      </c>
      <c r="T143" s="20">
        <f t="shared" si="39"/>
        <v>46.02083333</v>
      </c>
      <c r="U143" s="20">
        <f t="shared" si="39"/>
        <v>43.56638889</v>
      </c>
      <c r="V143" s="20">
        <f t="shared" si="39"/>
        <v>40.49833333</v>
      </c>
      <c r="W143" s="20">
        <f t="shared" si="39"/>
        <v>37.43027778</v>
      </c>
      <c r="X143" s="20"/>
      <c r="Y143" s="30"/>
      <c r="Z143" s="20"/>
      <c r="AA143" s="20"/>
      <c r="AB143" s="20"/>
      <c r="AC143" s="20"/>
      <c r="AD143" s="20"/>
      <c r="AE143" s="20"/>
      <c r="AF143" s="20"/>
      <c r="AH143" s="24"/>
      <c r="AI143" s="24"/>
      <c r="AJ143" s="24"/>
      <c r="AK143" s="24"/>
      <c r="AL143" s="24"/>
      <c r="AM143" s="24"/>
      <c r="AN143" s="24"/>
      <c r="AO143" s="24"/>
      <c r="AP143" s="20"/>
      <c r="AQ143" s="35"/>
      <c r="AR143" s="35"/>
      <c r="AS143" s="35"/>
      <c r="AT143" s="35"/>
      <c r="AU143" s="35"/>
      <c r="AV143" s="35"/>
      <c r="AW143" s="35"/>
      <c r="AX143" s="35"/>
    </row>
    <row r="144" ht="0.75" customHeight="1">
      <c r="A144" s="11">
        <v>46.0</v>
      </c>
      <c r="B144" s="20">
        <f t="shared" si="3"/>
        <v>2760</v>
      </c>
      <c r="C144" s="19">
        <f t="shared" si="4"/>
        <v>0.7666666667</v>
      </c>
      <c r="D144" s="19">
        <f t="shared" si="5"/>
        <v>0.5877777778</v>
      </c>
      <c r="E144" s="19">
        <f t="shared" si="6"/>
        <v>0.4506296296</v>
      </c>
      <c r="F144" s="19"/>
      <c r="G144" s="6">
        <v>46.0</v>
      </c>
      <c r="H144" s="20">
        <f t="shared" si="7"/>
        <v>199.3333333</v>
      </c>
      <c r="I144" s="20">
        <f t="shared" ref="I144:O144" si="40">Q$14*$C144</f>
        <v>398.6666667</v>
      </c>
      <c r="J144" s="20">
        <f t="shared" si="40"/>
        <v>498.3333333</v>
      </c>
      <c r="K144" s="20">
        <f t="shared" si="40"/>
        <v>598</v>
      </c>
      <c r="L144" s="20">
        <f t="shared" si="40"/>
        <v>697.6666667</v>
      </c>
      <c r="M144" s="20">
        <f t="shared" si="40"/>
        <v>797.3333333</v>
      </c>
      <c r="N144" s="20">
        <f t="shared" si="40"/>
        <v>897</v>
      </c>
      <c r="O144" s="20">
        <f t="shared" si="40"/>
        <v>996.6666667</v>
      </c>
      <c r="P144" s="20">
        <f t="shared" ref="P144:W144" si="41">P$17*$D144</f>
        <v>50.54888889</v>
      </c>
      <c r="Q144" s="20">
        <f t="shared" si="41"/>
        <v>48.78555556</v>
      </c>
      <c r="R144" s="20">
        <f t="shared" si="41"/>
        <v>47.61</v>
      </c>
      <c r="S144" s="20">
        <f t="shared" si="41"/>
        <v>45.84666667</v>
      </c>
      <c r="T144" s="20">
        <f t="shared" si="41"/>
        <v>44.08333333</v>
      </c>
      <c r="U144" s="20">
        <f t="shared" si="41"/>
        <v>41.73222222</v>
      </c>
      <c r="V144" s="20">
        <f t="shared" si="41"/>
        <v>38.79333333</v>
      </c>
      <c r="W144" s="20">
        <f t="shared" si="41"/>
        <v>35.85444444</v>
      </c>
      <c r="X144" s="20"/>
      <c r="Y144" s="30"/>
      <c r="Z144" s="20"/>
      <c r="AA144" s="20"/>
      <c r="AB144" s="20"/>
      <c r="AC144" s="20"/>
      <c r="AD144" s="20"/>
      <c r="AE144" s="20"/>
      <c r="AF144" s="20"/>
      <c r="AH144" s="24"/>
      <c r="AI144" s="24"/>
      <c r="AJ144" s="24"/>
      <c r="AK144" s="24"/>
      <c r="AL144" s="24"/>
      <c r="AM144" s="24"/>
      <c r="AN144" s="24"/>
      <c r="AO144" s="24"/>
      <c r="AP144" s="20"/>
      <c r="AQ144" s="35"/>
      <c r="AR144" s="35"/>
      <c r="AS144" s="35"/>
      <c r="AT144" s="35"/>
      <c r="AU144" s="35"/>
      <c r="AV144" s="35"/>
      <c r="AW144" s="35"/>
      <c r="AX144" s="35"/>
    </row>
    <row r="145" ht="0.75" customHeight="1">
      <c r="A145" s="11">
        <v>45.0</v>
      </c>
      <c r="B145" s="20">
        <f t="shared" si="3"/>
        <v>2700</v>
      </c>
      <c r="C145" s="19">
        <f t="shared" si="4"/>
        <v>0.75</v>
      </c>
      <c r="D145" s="19">
        <f t="shared" si="5"/>
        <v>0.5625</v>
      </c>
      <c r="E145" s="19">
        <f t="shared" si="6"/>
        <v>0.421875</v>
      </c>
      <c r="F145" s="19"/>
      <c r="G145" s="6">
        <v>45.0</v>
      </c>
      <c r="H145" s="20">
        <f t="shared" si="7"/>
        <v>195</v>
      </c>
      <c r="I145" s="20">
        <f t="shared" ref="I145:O145" si="42">Q$14*$C145</f>
        <v>390</v>
      </c>
      <c r="J145" s="20">
        <f t="shared" si="42"/>
        <v>487.5</v>
      </c>
      <c r="K145" s="20">
        <f t="shared" si="42"/>
        <v>585</v>
      </c>
      <c r="L145" s="20">
        <f t="shared" si="42"/>
        <v>682.5</v>
      </c>
      <c r="M145" s="20">
        <f t="shared" si="42"/>
        <v>780</v>
      </c>
      <c r="N145" s="20">
        <f t="shared" si="42"/>
        <v>877.5</v>
      </c>
      <c r="O145" s="20">
        <f t="shared" si="42"/>
        <v>975</v>
      </c>
      <c r="P145" s="20">
        <f t="shared" ref="P145:W145" si="43">P$17*$D145</f>
        <v>48.375</v>
      </c>
      <c r="Q145" s="20">
        <f t="shared" si="43"/>
        <v>46.6875</v>
      </c>
      <c r="R145" s="20">
        <f t="shared" si="43"/>
        <v>45.5625</v>
      </c>
      <c r="S145" s="20">
        <f t="shared" si="43"/>
        <v>43.875</v>
      </c>
      <c r="T145" s="20">
        <f t="shared" si="43"/>
        <v>42.1875</v>
      </c>
      <c r="U145" s="20">
        <f t="shared" si="43"/>
        <v>39.9375</v>
      </c>
      <c r="V145" s="20">
        <f t="shared" si="43"/>
        <v>37.125</v>
      </c>
      <c r="W145" s="20">
        <f t="shared" si="43"/>
        <v>34.3125</v>
      </c>
      <c r="X145" s="20"/>
      <c r="Y145" s="31">
        <f t="shared" ref="Y145:AF145" si="44">(H145*P145)/(3960*P20)</f>
        <v>5.293560606</v>
      </c>
      <c r="Z145" s="31">
        <f t="shared" si="44"/>
        <v>7.663352273</v>
      </c>
      <c r="AA145" s="31">
        <f t="shared" si="44"/>
        <v>8.248558656</v>
      </c>
      <c r="AB145" s="31">
        <f t="shared" si="44"/>
        <v>8.758829853</v>
      </c>
      <c r="AC145" s="31">
        <f t="shared" si="44"/>
        <v>9.321732955</v>
      </c>
      <c r="AD145" s="31">
        <f t="shared" si="44"/>
        <v>9.711700337</v>
      </c>
      <c r="AE145" s="31">
        <f t="shared" si="44"/>
        <v>11.11697635</v>
      </c>
      <c r="AF145" s="31">
        <f t="shared" si="44"/>
        <v>12.99715909</v>
      </c>
      <c r="AH145" s="34">
        <f t="shared" ref="AH145:AO145" si="45">(((Y145*0.746)/$Q26)/60)*(1000/H145)</f>
        <v>0.375023382</v>
      </c>
      <c r="AI145" s="34">
        <f t="shared" si="45"/>
        <v>0.2714558782</v>
      </c>
      <c r="AJ145" s="34">
        <f t="shared" si="45"/>
        <v>0.2337483289</v>
      </c>
      <c r="AK145" s="34">
        <f t="shared" si="45"/>
        <v>0.2068403631</v>
      </c>
      <c r="AL145" s="34">
        <f t="shared" si="45"/>
        <v>0.1886857356</v>
      </c>
      <c r="AM145" s="34">
        <f t="shared" si="45"/>
        <v>0.1720068483</v>
      </c>
      <c r="AN145" s="34">
        <f t="shared" si="45"/>
        <v>0.1750187688</v>
      </c>
      <c r="AO145" s="34">
        <f t="shared" si="45"/>
        <v>0.1841572779</v>
      </c>
      <c r="AP145" s="20"/>
      <c r="AQ145" s="35">
        <f t="shared" ref="AQ145:AX145" si="46">AH145*$W26</f>
        <v>0.0375023382</v>
      </c>
      <c r="AR145" s="35">
        <f t="shared" si="46"/>
        <v>0.02714558782</v>
      </c>
      <c r="AS145" s="35">
        <f t="shared" si="46"/>
        <v>0.02337483289</v>
      </c>
      <c r="AT145" s="35">
        <f t="shared" si="46"/>
        <v>0.02068403631</v>
      </c>
      <c r="AU145" s="35">
        <f t="shared" si="46"/>
        <v>0.01886857356</v>
      </c>
      <c r="AV145" s="35">
        <f t="shared" si="46"/>
        <v>0.01720068483</v>
      </c>
      <c r="AW145" s="35">
        <f t="shared" si="46"/>
        <v>0.01750187688</v>
      </c>
      <c r="AX145" s="35">
        <f t="shared" si="46"/>
        <v>0.01841572779</v>
      </c>
    </row>
    <row r="146" ht="0.75" customHeight="1">
      <c r="A146" s="11">
        <v>44.0</v>
      </c>
      <c r="B146" s="20">
        <f t="shared" si="3"/>
        <v>2640</v>
      </c>
      <c r="C146" s="19">
        <f t="shared" si="4"/>
        <v>0.7333333333</v>
      </c>
      <c r="D146" s="19">
        <f t="shared" si="5"/>
        <v>0.5377777778</v>
      </c>
      <c r="E146" s="19">
        <f t="shared" si="6"/>
        <v>0.3943703704</v>
      </c>
      <c r="F146" s="19"/>
      <c r="G146" s="6">
        <v>44.0</v>
      </c>
      <c r="H146" s="20">
        <f t="shared" si="7"/>
        <v>190.6666667</v>
      </c>
      <c r="I146" s="20">
        <f t="shared" ref="I146:O146" si="47">Q$14*$C146</f>
        <v>381.3333333</v>
      </c>
      <c r="J146" s="20">
        <f t="shared" si="47"/>
        <v>476.6666667</v>
      </c>
      <c r="K146" s="20">
        <f t="shared" si="47"/>
        <v>572</v>
      </c>
      <c r="L146" s="20">
        <f t="shared" si="47"/>
        <v>667.3333333</v>
      </c>
      <c r="M146" s="20">
        <f t="shared" si="47"/>
        <v>762.6666667</v>
      </c>
      <c r="N146" s="20">
        <f t="shared" si="47"/>
        <v>858</v>
      </c>
      <c r="O146" s="20">
        <f t="shared" si="47"/>
        <v>953.3333333</v>
      </c>
      <c r="P146" s="20">
        <f t="shared" ref="P146:W146" si="48">P$17*$D146</f>
        <v>46.24888889</v>
      </c>
      <c r="Q146" s="20">
        <f t="shared" si="48"/>
        <v>44.63555556</v>
      </c>
      <c r="R146" s="20">
        <f t="shared" si="48"/>
        <v>43.56</v>
      </c>
      <c r="S146" s="20">
        <f t="shared" si="48"/>
        <v>41.94666667</v>
      </c>
      <c r="T146" s="20">
        <f t="shared" si="48"/>
        <v>40.33333333</v>
      </c>
      <c r="U146" s="20">
        <f t="shared" si="48"/>
        <v>38.18222222</v>
      </c>
      <c r="V146" s="20">
        <f t="shared" si="48"/>
        <v>35.49333333</v>
      </c>
      <c r="W146" s="20">
        <f t="shared" si="48"/>
        <v>32.80444444</v>
      </c>
      <c r="X146" s="20"/>
      <c r="Y146" s="30"/>
      <c r="Z146" s="20"/>
      <c r="AA146" s="20"/>
      <c r="AB146" s="20"/>
      <c r="AC146" s="20"/>
      <c r="AD146" s="20"/>
      <c r="AE146" s="20"/>
      <c r="AF146" s="20"/>
      <c r="AH146" s="24"/>
      <c r="AI146" s="24"/>
      <c r="AJ146" s="24"/>
      <c r="AK146" s="24"/>
      <c r="AL146" s="24"/>
      <c r="AM146" s="24"/>
      <c r="AN146" s="24"/>
      <c r="AO146" s="24"/>
      <c r="AP146" s="20"/>
      <c r="AQ146" s="35"/>
      <c r="AR146" s="35"/>
      <c r="AS146" s="35"/>
      <c r="AT146" s="35"/>
      <c r="AU146" s="35"/>
      <c r="AV146" s="35"/>
      <c r="AW146" s="35"/>
      <c r="AX146" s="35"/>
    </row>
    <row r="147" ht="0.75" customHeight="1">
      <c r="A147" s="11">
        <v>43.0</v>
      </c>
      <c r="B147" s="20">
        <f t="shared" si="3"/>
        <v>2580</v>
      </c>
      <c r="C147" s="19">
        <f t="shared" si="4"/>
        <v>0.7166666667</v>
      </c>
      <c r="D147" s="19">
        <f t="shared" si="5"/>
        <v>0.5136111111</v>
      </c>
      <c r="E147" s="19">
        <f t="shared" si="6"/>
        <v>0.368087963</v>
      </c>
      <c r="F147" s="19"/>
      <c r="G147" s="6">
        <v>43.0</v>
      </c>
      <c r="H147" s="20">
        <f t="shared" si="7"/>
        <v>186.3333333</v>
      </c>
      <c r="I147" s="20">
        <f t="shared" ref="I147:O147" si="49">Q$14*$C147</f>
        <v>372.6666667</v>
      </c>
      <c r="J147" s="20">
        <f t="shared" si="49"/>
        <v>465.8333333</v>
      </c>
      <c r="K147" s="20">
        <f t="shared" si="49"/>
        <v>559</v>
      </c>
      <c r="L147" s="20">
        <f t="shared" si="49"/>
        <v>652.1666667</v>
      </c>
      <c r="M147" s="20">
        <f t="shared" si="49"/>
        <v>745.3333333</v>
      </c>
      <c r="N147" s="20">
        <f t="shared" si="49"/>
        <v>838.5</v>
      </c>
      <c r="O147" s="20">
        <f t="shared" si="49"/>
        <v>931.6666667</v>
      </c>
      <c r="P147" s="20">
        <f t="shared" ref="P147:W147" si="50">P$17*$D147</f>
        <v>44.17055556</v>
      </c>
      <c r="Q147" s="20">
        <f t="shared" si="50"/>
        <v>42.62972222</v>
      </c>
      <c r="R147" s="20">
        <f t="shared" si="50"/>
        <v>41.6025</v>
      </c>
      <c r="S147" s="20">
        <f t="shared" si="50"/>
        <v>40.06166667</v>
      </c>
      <c r="T147" s="20">
        <f t="shared" si="50"/>
        <v>38.52083333</v>
      </c>
      <c r="U147" s="20">
        <f t="shared" si="50"/>
        <v>36.46638889</v>
      </c>
      <c r="V147" s="20">
        <f t="shared" si="50"/>
        <v>33.89833333</v>
      </c>
      <c r="W147" s="20">
        <f t="shared" si="50"/>
        <v>31.33027778</v>
      </c>
      <c r="X147" s="20"/>
      <c r="Y147" s="30"/>
      <c r="Z147" s="20"/>
      <c r="AA147" s="20"/>
      <c r="AB147" s="20"/>
      <c r="AC147" s="20"/>
      <c r="AD147" s="20"/>
      <c r="AE147" s="20"/>
      <c r="AF147" s="20"/>
      <c r="AH147" s="24"/>
      <c r="AI147" s="24"/>
      <c r="AJ147" s="24"/>
      <c r="AK147" s="24"/>
      <c r="AL147" s="24"/>
      <c r="AM147" s="24"/>
      <c r="AN147" s="24"/>
      <c r="AO147" s="24"/>
      <c r="AP147" s="20"/>
      <c r="AQ147" s="35"/>
      <c r="AR147" s="35"/>
      <c r="AS147" s="35"/>
      <c r="AT147" s="35"/>
      <c r="AU147" s="35"/>
      <c r="AV147" s="35"/>
      <c r="AW147" s="35"/>
      <c r="AX147" s="35"/>
    </row>
    <row r="148" ht="0.75" customHeight="1">
      <c r="A148" s="11">
        <v>42.0</v>
      </c>
      <c r="B148" s="20">
        <f t="shared" si="3"/>
        <v>2520</v>
      </c>
      <c r="C148" s="19">
        <f t="shared" si="4"/>
        <v>0.7</v>
      </c>
      <c r="D148" s="19">
        <f t="shared" si="5"/>
        <v>0.49</v>
      </c>
      <c r="E148" s="19">
        <f t="shared" si="6"/>
        <v>0.343</v>
      </c>
      <c r="F148" s="19"/>
      <c r="G148" s="6">
        <v>42.0</v>
      </c>
      <c r="H148" s="20">
        <f t="shared" si="7"/>
        <v>182</v>
      </c>
      <c r="I148" s="20">
        <f t="shared" ref="I148:O148" si="51">Q$14*$C148</f>
        <v>364</v>
      </c>
      <c r="J148" s="20">
        <f t="shared" si="51"/>
        <v>455</v>
      </c>
      <c r="K148" s="20">
        <f t="shared" si="51"/>
        <v>546</v>
      </c>
      <c r="L148" s="20">
        <f t="shared" si="51"/>
        <v>637</v>
      </c>
      <c r="M148" s="20">
        <f t="shared" si="51"/>
        <v>728</v>
      </c>
      <c r="N148" s="20">
        <f t="shared" si="51"/>
        <v>819</v>
      </c>
      <c r="O148" s="20">
        <f t="shared" si="51"/>
        <v>910</v>
      </c>
      <c r="P148" s="20">
        <f t="shared" ref="P148:W148" si="52">P$17*$D148</f>
        <v>42.14</v>
      </c>
      <c r="Q148" s="20">
        <f t="shared" si="52"/>
        <v>40.67</v>
      </c>
      <c r="R148" s="20">
        <f t="shared" si="52"/>
        <v>39.69</v>
      </c>
      <c r="S148" s="20">
        <f t="shared" si="52"/>
        <v>38.22</v>
      </c>
      <c r="T148" s="20">
        <f t="shared" si="52"/>
        <v>36.75</v>
      </c>
      <c r="U148" s="20">
        <f t="shared" si="52"/>
        <v>34.79</v>
      </c>
      <c r="V148" s="20">
        <f t="shared" si="52"/>
        <v>32.34</v>
      </c>
      <c r="W148" s="20">
        <f t="shared" si="52"/>
        <v>29.89</v>
      </c>
      <c r="X148" s="20"/>
      <c r="Y148" s="30"/>
      <c r="Z148" s="20"/>
      <c r="AA148" s="20"/>
      <c r="AB148" s="20"/>
      <c r="AC148" s="20"/>
      <c r="AD148" s="20"/>
      <c r="AE148" s="20"/>
      <c r="AF148" s="20"/>
      <c r="AH148" s="24"/>
      <c r="AI148" s="24"/>
      <c r="AJ148" s="24"/>
      <c r="AK148" s="24"/>
      <c r="AL148" s="24"/>
      <c r="AM148" s="24"/>
      <c r="AN148" s="24"/>
      <c r="AO148" s="24"/>
      <c r="AP148" s="20"/>
      <c r="AQ148" s="35"/>
      <c r="AR148" s="35"/>
      <c r="AS148" s="35"/>
      <c r="AT148" s="35"/>
      <c r="AU148" s="35"/>
      <c r="AV148" s="35"/>
      <c r="AW148" s="35"/>
      <c r="AX148" s="35"/>
    </row>
    <row r="149" ht="0.75" customHeight="1">
      <c r="A149" s="11">
        <v>41.0</v>
      </c>
      <c r="B149" s="20">
        <f t="shared" si="3"/>
        <v>2460</v>
      </c>
      <c r="C149" s="19">
        <f t="shared" si="4"/>
        <v>0.6833333333</v>
      </c>
      <c r="D149" s="19">
        <f t="shared" si="5"/>
        <v>0.4669444444</v>
      </c>
      <c r="E149" s="19">
        <f t="shared" si="6"/>
        <v>0.3190787037</v>
      </c>
      <c r="F149" s="19"/>
      <c r="G149" s="6">
        <v>41.0</v>
      </c>
      <c r="H149" s="20">
        <f t="shared" si="7"/>
        <v>177.6666667</v>
      </c>
      <c r="I149" s="20">
        <f t="shared" ref="I149:O149" si="53">Q$14*$C149</f>
        <v>355.3333333</v>
      </c>
      <c r="J149" s="20">
        <f t="shared" si="53"/>
        <v>444.1666667</v>
      </c>
      <c r="K149" s="20">
        <f t="shared" si="53"/>
        <v>533</v>
      </c>
      <c r="L149" s="20">
        <f t="shared" si="53"/>
        <v>621.8333333</v>
      </c>
      <c r="M149" s="20">
        <f t="shared" si="53"/>
        <v>710.6666667</v>
      </c>
      <c r="N149" s="20">
        <f t="shared" si="53"/>
        <v>799.5</v>
      </c>
      <c r="O149" s="20">
        <f t="shared" si="53"/>
        <v>888.3333333</v>
      </c>
      <c r="P149" s="20">
        <f t="shared" ref="P149:W149" si="54">P$17*$D149</f>
        <v>40.15722222</v>
      </c>
      <c r="Q149" s="20">
        <f t="shared" si="54"/>
        <v>38.75638889</v>
      </c>
      <c r="R149" s="20">
        <f t="shared" si="54"/>
        <v>37.8225</v>
      </c>
      <c r="S149" s="20">
        <f t="shared" si="54"/>
        <v>36.42166667</v>
      </c>
      <c r="T149" s="20">
        <f t="shared" si="54"/>
        <v>35.02083333</v>
      </c>
      <c r="U149" s="20">
        <f t="shared" si="54"/>
        <v>33.15305556</v>
      </c>
      <c r="V149" s="20">
        <f t="shared" si="54"/>
        <v>30.81833333</v>
      </c>
      <c r="W149" s="20">
        <f t="shared" si="54"/>
        <v>28.48361111</v>
      </c>
      <c r="X149" s="20"/>
      <c r="Y149" s="30"/>
      <c r="Z149" s="20"/>
      <c r="AA149" s="20"/>
      <c r="AB149" s="20"/>
      <c r="AC149" s="20"/>
      <c r="AD149" s="20"/>
      <c r="AE149" s="20"/>
      <c r="AF149" s="20"/>
      <c r="AH149" s="24"/>
      <c r="AI149" s="24"/>
      <c r="AJ149" s="24"/>
      <c r="AK149" s="24"/>
      <c r="AL149" s="24"/>
      <c r="AM149" s="24"/>
      <c r="AN149" s="24"/>
      <c r="AO149" s="24"/>
      <c r="AP149" s="20"/>
      <c r="AQ149" s="35"/>
      <c r="AR149" s="35"/>
      <c r="AS149" s="35"/>
      <c r="AT149" s="35"/>
      <c r="AU149" s="35"/>
      <c r="AV149" s="35"/>
      <c r="AW149" s="35"/>
      <c r="AX149" s="35"/>
    </row>
    <row r="150" ht="0.75" customHeight="1">
      <c r="A150" s="11">
        <v>40.0</v>
      </c>
      <c r="B150" s="20">
        <f t="shared" si="3"/>
        <v>2400</v>
      </c>
      <c r="C150" s="19">
        <f t="shared" si="4"/>
        <v>0.6666666667</v>
      </c>
      <c r="D150" s="19">
        <f t="shared" si="5"/>
        <v>0.4444444444</v>
      </c>
      <c r="E150" s="19">
        <f t="shared" si="6"/>
        <v>0.2962962963</v>
      </c>
      <c r="F150" s="19"/>
      <c r="G150" s="6">
        <v>40.0</v>
      </c>
      <c r="H150" s="20">
        <f t="shared" si="7"/>
        <v>173.3333333</v>
      </c>
      <c r="I150" s="20">
        <f t="shared" ref="I150:O150" si="55">Q$14*$C150</f>
        <v>346.6666667</v>
      </c>
      <c r="J150" s="20">
        <f t="shared" si="55"/>
        <v>433.3333333</v>
      </c>
      <c r="K150" s="20">
        <f t="shared" si="55"/>
        <v>520</v>
      </c>
      <c r="L150" s="20">
        <f t="shared" si="55"/>
        <v>606.6666667</v>
      </c>
      <c r="M150" s="20">
        <f t="shared" si="55"/>
        <v>693.3333333</v>
      </c>
      <c r="N150" s="20">
        <f t="shared" si="55"/>
        <v>780</v>
      </c>
      <c r="O150" s="20">
        <f t="shared" si="55"/>
        <v>866.6666667</v>
      </c>
      <c r="P150" s="20">
        <f t="shared" ref="P150:W150" si="56">P$17*$D150</f>
        <v>38.22222222</v>
      </c>
      <c r="Q150" s="20">
        <f t="shared" si="56"/>
        <v>36.88888889</v>
      </c>
      <c r="R150" s="20">
        <f t="shared" si="56"/>
        <v>36</v>
      </c>
      <c r="S150" s="20">
        <f t="shared" si="56"/>
        <v>34.66666667</v>
      </c>
      <c r="T150" s="20">
        <f t="shared" si="56"/>
        <v>33.33333333</v>
      </c>
      <c r="U150" s="20">
        <f t="shared" si="56"/>
        <v>31.55555556</v>
      </c>
      <c r="V150" s="20">
        <f t="shared" si="56"/>
        <v>29.33333333</v>
      </c>
      <c r="W150" s="20">
        <f t="shared" si="56"/>
        <v>27.11111111</v>
      </c>
      <c r="X150" s="20"/>
      <c r="Y150" s="31">
        <f t="shared" ref="Y150:AF150" si="57">(H150*P150)/(3960*P20)</f>
        <v>3.717836804</v>
      </c>
      <c r="Z150" s="31">
        <f t="shared" si="57"/>
        <v>5.382217234</v>
      </c>
      <c r="AA150" s="31">
        <f t="shared" si="57"/>
        <v>5.793226381</v>
      </c>
      <c r="AB150" s="31">
        <f t="shared" si="57"/>
        <v>6.151606152</v>
      </c>
      <c r="AC150" s="31">
        <f t="shared" si="57"/>
        <v>6.546950991</v>
      </c>
      <c r="AD150" s="31">
        <f t="shared" si="57"/>
        <v>6.820837548</v>
      </c>
      <c r="AE150" s="31">
        <f t="shared" si="57"/>
        <v>7.807807808</v>
      </c>
      <c r="AF150" s="31">
        <f t="shared" si="57"/>
        <v>9.128320239</v>
      </c>
      <c r="AH150" s="34">
        <f t="shared" ref="AH150:AO150" si="58">(((Y150*0.746)/$Q26)/60)*(1000/H150)</f>
        <v>0.2963147709</v>
      </c>
      <c r="AI150" s="34">
        <f t="shared" si="58"/>
        <v>0.2144836569</v>
      </c>
      <c r="AJ150" s="34">
        <f t="shared" si="58"/>
        <v>0.1846900376</v>
      </c>
      <c r="AK150" s="34">
        <f t="shared" si="58"/>
        <v>0.1634294227</v>
      </c>
      <c r="AL150" s="34">
        <f t="shared" si="58"/>
        <v>0.1490850256</v>
      </c>
      <c r="AM150" s="34">
        <f t="shared" si="58"/>
        <v>0.1359066456</v>
      </c>
      <c r="AN150" s="34">
        <f t="shared" si="58"/>
        <v>0.1382864346</v>
      </c>
      <c r="AO150" s="34">
        <f t="shared" si="58"/>
        <v>0.145506985</v>
      </c>
      <c r="AP150" s="20"/>
      <c r="AQ150" s="35">
        <f t="shared" ref="AQ150:AX150" si="59">AH150*$W26</f>
        <v>0.02963147709</v>
      </c>
      <c r="AR150" s="35">
        <f t="shared" si="59"/>
        <v>0.02144836569</v>
      </c>
      <c r="AS150" s="35">
        <f t="shared" si="59"/>
        <v>0.01846900376</v>
      </c>
      <c r="AT150" s="35">
        <f t="shared" si="59"/>
        <v>0.01634294227</v>
      </c>
      <c r="AU150" s="35">
        <f t="shared" si="59"/>
        <v>0.01490850256</v>
      </c>
      <c r="AV150" s="35">
        <f t="shared" si="59"/>
        <v>0.01359066456</v>
      </c>
      <c r="AW150" s="35">
        <f t="shared" si="59"/>
        <v>0.01382864346</v>
      </c>
      <c r="AX150" s="35">
        <f t="shared" si="59"/>
        <v>0.0145506985</v>
      </c>
    </row>
    <row r="151" ht="0.75" customHeight="1">
      <c r="A151" s="11">
        <v>39.0</v>
      </c>
      <c r="B151" s="20">
        <f t="shared" si="3"/>
        <v>2340</v>
      </c>
      <c r="C151" s="19">
        <f t="shared" si="4"/>
        <v>0.65</v>
      </c>
      <c r="D151" s="19">
        <f t="shared" si="5"/>
        <v>0.4225</v>
      </c>
      <c r="E151" s="19">
        <f t="shared" si="6"/>
        <v>0.274625</v>
      </c>
      <c r="F151" s="19"/>
      <c r="G151" s="6">
        <v>39.0</v>
      </c>
      <c r="H151" s="20">
        <f t="shared" si="7"/>
        <v>169</v>
      </c>
      <c r="I151" s="20">
        <f t="shared" ref="I151:O151" si="60">Q$14*$C151</f>
        <v>338</v>
      </c>
      <c r="J151" s="20">
        <f t="shared" si="60"/>
        <v>422.5</v>
      </c>
      <c r="K151" s="20">
        <f t="shared" si="60"/>
        <v>507</v>
      </c>
      <c r="L151" s="20">
        <f t="shared" si="60"/>
        <v>591.5</v>
      </c>
      <c r="M151" s="20">
        <f t="shared" si="60"/>
        <v>676</v>
      </c>
      <c r="N151" s="20">
        <f t="shared" si="60"/>
        <v>760.5</v>
      </c>
      <c r="O151" s="20">
        <f t="shared" si="60"/>
        <v>845</v>
      </c>
      <c r="P151" s="20">
        <f t="shared" ref="P151:W151" si="61">P$17*$D151</f>
        <v>36.335</v>
      </c>
      <c r="Q151" s="20">
        <f t="shared" si="61"/>
        <v>35.0675</v>
      </c>
      <c r="R151" s="20">
        <f t="shared" si="61"/>
        <v>34.2225</v>
      </c>
      <c r="S151" s="20">
        <f t="shared" si="61"/>
        <v>32.955</v>
      </c>
      <c r="T151" s="20">
        <f t="shared" si="61"/>
        <v>31.6875</v>
      </c>
      <c r="U151" s="20">
        <f t="shared" si="61"/>
        <v>29.9975</v>
      </c>
      <c r="V151" s="20">
        <f t="shared" si="61"/>
        <v>27.885</v>
      </c>
      <c r="W151" s="20">
        <f t="shared" si="61"/>
        <v>25.7725</v>
      </c>
      <c r="X151" s="20"/>
      <c r="Y151" s="30"/>
      <c r="Z151" s="20"/>
      <c r="AA151" s="20"/>
      <c r="AB151" s="20"/>
      <c r="AC151" s="20"/>
      <c r="AD151" s="20"/>
      <c r="AE151" s="20"/>
      <c r="AF151" s="20"/>
      <c r="AH151" s="24"/>
      <c r="AI151" s="24"/>
      <c r="AJ151" s="24"/>
      <c r="AK151" s="24"/>
      <c r="AL151" s="24"/>
      <c r="AM151" s="24"/>
      <c r="AN151" s="24"/>
      <c r="AO151" s="24"/>
      <c r="AP151" s="20"/>
      <c r="AQ151" s="35"/>
      <c r="AR151" s="35"/>
      <c r="AS151" s="35"/>
      <c r="AT151" s="35"/>
      <c r="AU151" s="35"/>
      <c r="AV151" s="35"/>
      <c r="AW151" s="35"/>
      <c r="AX151" s="35"/>
    </row>
    <row r="152" ht="0.75" customHeight="1">
      <c r="A152" s="11">
        <v>38.0</v>
      </c>
      <c r="B152" s="20">
        <f t="shared" si="3"/>
        <v>2280</v>
      </c>
      <c r="C152" s="19">
        <f t="shared" si="4"/>
        <v>0.6333333333</v>
      </c>
      <c r="D152" s="19">
        <f t="shared" si="5"/>
        <v>0.4011111111</v>
      </c>
      <c r="E152" s="19">
        <f t="shared" si="6"/>
        <v>0.254037037</v>
      </c>
      <c r="F152" s="19"/>
      <c r="G152" s="6">
        <v>38.0</v>
      </c>
      <c r="H152" s="20">
        <f t="shared" si="7"/>
        <v>164.6666667</v>
      </c>
      <c r="I152" s="20">
        <f t="shared" ref="I152:O152" si="62">Q$14*$C152</f>
        <v>329.3333333</v>
      </c>
      <c r="J152" s="20">
        <f t="shared" si="62"/>
        <v>411.6666667</v>
      </c>
      <c r="K152" s="20">
        <f t="shared" si="62"/>
        <v>494</v>
      </c>
      <c r="L152" s="20">
        <f t="shared" si="62"/>
        <v>576.3333333</v>
      </c>
      <c r="M152" s="20">
        <f t="shared" si="62"/>
        <v>658.6666667</v>
      </c>
      <c r="N152" s="20">
        <f t="shared" si="62"/>
        <v>741</v>
      </c>
      <c r="O152" s="20">
        <f t="shared" si="62"/>
        <v>823.3333333</v>
      </c>
      <c r="P152" s="20">
        <f t="shared" ref="P152:W152" si="63">P$17*$D152</f>
        <v>34.49555556</v>
      </c>
      <c r="Q152" s="20">
        <f t="shared" si="63"/>
        <v>33.29222222</v>
      </c>
      <c r="R152" s="20">
        <f t="shared" si="63"/>
        <v>32.49</v>
      </c>
      <c r="S152" s="20">
        <f t="shared" si="63"/>
        <v>31.28666667</v>
      </c>
      <c r="T152" s="20">
        <f t="shared" si="63"/>
        <v>30.08333333</v>
      </c>
      <c r="U152" s="20">
        <f t="shared" si="63"/>
        <v>28.47888889</v>
      </c>
      <c r="V152" s="20">
        <f t="shared" si="63"/>
        <v>26.47333333</v>
      </c>
      <c r="W152" s="20">
        <f t="shared" si="63"/>
        <v>24.46777778</v>
      </c>
      <c r="X152" s="20"/>
      <c r="Y152" s="30"/>
      <c r="Z152" s="20"/>
      <c r="AA152" s="20"/>
      <c r="AB152" s="20"/>
      <c r="AC152" s="20"/>
      <c r="AD152" s="20"/>
      <c r="AE152" s="20"/>
      <c r="AF152" s="20"/>
      <c r="AH152" s="24"/>
      <c r="AI152" s="24"/>
      <c r="AJ152" s="24"/>
      <c r="AK152" s="24"/>
      <c r="AL152" s="24"/>
      <c r="AM152" s="24"/>
      <c r="AN152" s="24"/>
      <c r="AO152" s="24"/>
      <c r="AP152" s="20"/>
      <c r="AQ152" s="35"/>
      <c r="AR152" s="35"/>
      <c r="AS152" s="35"/>
      <c r="AT152" s="35"/>
      <c r="AU152" s="35"/>
      <c r="AV152" s="35"/>
      <c r="AW152" s="35"/>
      <c r="AX152" s="35"/>
    </row>
    <row r="153" ht="0.75" customHeight="1">
      <c r="A153" s="11">
        <v>37.0</v>
      </c>
      <c r="B153" s="20">
        <f t="shared" si="3"/>
        <v>2220</v>
      </c>
      <c r="C153" s="19">
        <f t="shared" si="4"/>
        <v>0.6166666667</v>
      </c>
      <c r="D153" s="19">
        <f t="shared" si="5"/>
        <v>0.3802777778</v>
      </c>
      <c r="E153" s="19">
        <f t="shared" si="6"/>
        <v>0.2345046296</v>
      </c>
      <c r="F153" s="19"/>
      <c r="G153" s="6">
        <v>37.0</v>
      </c>
      <c r="H153" s="20">
        <f t="shared" si="7"/>
        <v>160.3333333</v>
      </c>
      <c r="I153" s="20">
        <f t="shared" ref="I153:O153" si="64">Q$14*$C153</f>
        <v>320.6666667</v>
      </c>
      <c r="J153" s="20">
        <f t="shared" si="64"/>
        <v>400.8333333</v>
      </c>
      <c r="K153" s="20">
        <f t="shared" si="64"/>
        <v>481</v>
      </c>
      <c r="L153" s="20">
        <f t="shared" si="64"/>
        <v>561.1666667</v>
      </c>
      <c r="M153" s="20">
        <f t="shared" si="64"/>
        <v>641.3333333</v>
      </c>
      <c r="N153" s="20">
        <f t="shared" si="64"/>
        <v>721.5</v>
      </c>
      <c r="O153" s="20">
        <f t="shared" si="64"/>
        <v>801.6666667</v>
      </c>
      <c r="P153" s="20">
        <f t="shared" ref="P153:W153" si="65">P$17*$D153</f>
        <v>32.70388889</v>
      </c>
      <c r="Q153" s="20">
        <f t="shared" si="65"/>
        <v>31.56305556</v>
      </c>
      <c r="R153" s="20">
        <f t="shared" si="65"/>
        <v>30.8025</v>
      </c>
      <c r="S153" s="20">
        <f t="shared" si="65"/>
        <v>29.66166667</v>
      </c>
      <c r="T153" s="20">
        <f t="shared" si="65"/>
        <v>28.52083333</v>
      </c>
      <c r="U153" s="20">
        <f t="shared" si="65"/>
        <v>26.99972222</v>
      </c>
      <c r="V153" s="20">
        <f t="shared" si="65"/>
        <v>25.09833333</v>
      </c>
      <c r="W153" s="20">
        <f t="shared" si="65"/>
        <v>23.19694444</v>
      </c>
      <c r="X153" s="20"/>
      <c r="Y153" s="30"/>
      <c r="Z153" s="20"/>
      <c r="AA153" s="20"/>
      <c r="AB153" s="20"/>
      <c r="AC153" s="20"/>
      <c r="AD153" s="20"/>
      <c r="AE153" s="20"/>
      <c r="AF153" s="20"/>
      <c r="AH153" s="24"/>
      <c r="AI153" s="24"/>
      <c r="AJ153" s="24"/>
      <c r="AK153" s="24"/>
      <c r="AL153" s="24"/>
      <c r="AM153" s="24"/>
      <c r="AN153" s="24"/>
      <c r="AO153" s="24"/>
      <c r="AP153" s="20"/>
      <c r="AQ153" s="35"/>
      <c r="AR153" s="35"/>
      <c r="AS153" s="35"/>
      <c r="AT153" s="35"/>
      <c r="AU153" s="35"/>
      <c r="AV153" s="35"/>
      <c r="AW153" s="35"/>
      <c r="AX153" s="35"/>
    </row>
    <row r="154" ht="0.75" customHeight="1">
      <c r="A154" s="11">
        <v>36.0</v>
      </c>
      <c r="B154" s="20">
        <f t="shared" si="3"/>
        <v>2160</v>
      </c>
      <c r="C154" s="19">
        <f t="shared" si="4"/>
        <v>0.6</v>
      </c>
      <c r="D154" s="19">
        <f t="shared" si="5"/>
        <v>0.36</v>
      </c>
      <c r="E154" s="19">
        <f t="shared" si="6"/>
        <v>0.216</v>
      </c>
      <c r="F154" s="19"/>
      <c r="G154" s="6">
        <v>36.0</v>
      </c>
      <c r="H154" s="20">
        <f t="shared" si="7"/>
        <v>156</v>
      </c>
      <c r="I154" s="20">
        <f t="shared" ref="I154:O154" si="66">Q$14*$C154</f>
        <v>312</v>
      </c>
      <c r="J154" s="20">
        <f t="shared" si="66"/>
        <v>390</v>
      </c>
      <c r="K154" s="20">
        <f t="shared" si="66"/>
        <v>468</v>
      </c>
      <c r="L154" s="20">
        <f t="shared" si="66"/>
        <v>546</v>
      </c>
      <c r="M154" s="20">
        <f t="shared" si="66"/>
        <v>624</v>
      </c>
      <c r="N154" s="20">
        <f t="shared" si="66"/>
        <v>702</v>
      </c>
      <c r="O154" s="20">
        <f t="shared" si="66"/>
        <v>780</v>
      </c>
      <c r="P154" s="20">
        <f t="shared" ref="P154:W154" si="67">P$17*$D154</f>
        <v>30.96</v>
      </c>
      <c r="Q154" s="20">
        <f t="shared" si="67"/>
        <v>29.88</v>
      </c>
      <c r="R154" s="20">
        <f t="shared" si="67"/>
        <v>29.16</v>
      </c>
      <c r="S154" s="20">
        <f t="shared" si="67"/>
        <v>28.08</v>
      </c>
      <c r="T154" s="20">
        <f t="shared" si="67"/>
        <v>27</v>
      </c>
      <c r="U154" s="20">
        <f t="shared" si="67"/>
        <v>25.56</v>
      </c>
      <c r="V154" s="20">
        <f t="shared" si="67"/>
        <v>23.76</v>
      </c>
      <c r="W154" s="20">
        <f t="shared" si="67"/>
        <v>21.96</v>
      </c>
      <c r="X154" s="20"/>
      <c r="Y154" s="30"/>
      <c r="Z154" s="20"/>
      <c r="AA154" s="20"/>
      <c r="AB154" s="20"/>
      <c r="AC154" s="20"/>
      <c r="AD154" s="20"/>
      <c r="AE154" s="20"/>
      <c r="AF154" s="20"/>
      <c r="AH154" s="24"/>
      <c r="AI154" s="24"/>
      <c r="AJ154" s="24"/>
      <c r="AK154" s="24"/>
      <c r="AL154" s="24"/>
      <c r="AM154" s="24"/>
      <c r="AN154" s="24"/>
      <c r="AO154" s="24"/>
      <c r="AP154" s="20"/>
      <c r="AQ154" s="35"/>
      <c r="AR154" s="35"/>
      <c r="AS154" s="35"/>
      <c r="AT154" s="35"/>
      <c r="AU154" s="35"/>
      <c r="AV154" s="35"/>
      <c r="AW154" s="35"/>
      <c r="AX154" s="35"/>
    </row>
    <row r="155" ht="0.75" customHeight="1">
      <c r="A155" s="11">
        <v>35.0</v>
      </c>
      <c r="B155" s="20">
        <f t="shared" si="3"/>
        <v>2100</v>
      </c>
      <c r="C155" s="19">
        <f t="shared" si="4"/>
        <v>0.5833333333</v>
      </c>
      <c r="D155" s="19">
        <f t="shared" si="5"/>
        <v>0.3402777778</v>
      </c>
      <c r="E155" s="19">
        <f t="shared" si="6"/>
        <v>0.1984953704</v>
      </c>
      <c r="F155" s="19"/>
      <c r="G155" s="6">
        <v>35.0</v>
      </c>
      <c r="H155" s="20">
        <f t="shared" si="7"/>
        <v>151.6666667</v>
      </c>
      <c r="I155" s="20">
        <f t="shared" ref="I155:O155" si="68">Q$14*$C155</f>
        <v>303.3333333</v>
      </c>
      <c r="J155" s="20">
        <f t="shared" si="68"/>
        <v>379.1666667</v>
      </c>
      <c r="K155" s="20">
        <f t="shared" si="68"/>
        <v>455</v>
      </c>
      <c r="L155" s="20">
        <f t="shared" si="68"/>
        <v>530.8333333</v>
      </c>
      <c r="M155" s="20">
        <f t="shared" si="68"/>
        <v>606.6666667</v>
      </c>
      <c r="N155" s="20">
        <f t="shared" si="68"/>
        <v>682.5</v>
      </c>
      <c r="O155" s="20">
        <f t="shared" si="68"/>
        <v>758.3333333</v>
      </c>
      <c r="P155" s="20">
        <f t="shared" ref="P155:W155" si="69">P$17*$D155</f>
        <v>29.26388889</v>
      </c>
      <c r="Q155" s="20">
        <f t="shared" si="69"/>
        <v>28.24305556</v>
      </c>
      <c r="R155" s="20">
        <f t="shared" si="69"/>
        <v>27.5625</v>
      </c>
      <c r="S155" s="20">
        <f t="shared" si="69"/>
        <v>26.54166667</v>
      </c>
      <c r="T155" s="20">
        <f t="shared" si="69"/>
        <v>25.52083333</v>
      </c>
      <c r="U155" s="20">
        <f t="shared" si="69"/>
        <v>24.15972222</v>
      </c>
      <c r="V155" s="20">
        <f t="shared" si="69"/>
        <v>22.45833333</v>
      </c>
      <c r="W155" s="20">
        <f t="shared" si="69"/>
        <v>20.75694444</v>
      </c>
      <c r="X155" s="20"/>
      <c r="Y155" s="31">
        <f t="shared" ref="Y155:AF155" si="70">(H155*P155)/(3960*P20)</f>
        <v>2.490660203</v>
      </c>
      <c r="Z155" s="31">
        <f t="shared" si="70"/>
        <v>3.605665061</v>
      </c>
      <c r="AA155" s="31">
        <f t="shared" si="70"/>
        <v>3.88100908</v>
      </c>
      <c r="AB155" s="31">
        <f t="shared" si="70"/>
        <v>4.121095527</v>
      </c>
      <c r="AC155" s="31">
        <f t="shared" si="70"/>
        <v>4.385945684</v>
      </c>
      <c r="AD155" s="31">
        <f t="shared" si="70"/>
        <v>4.569428279</v>
      </c>
      <c r="AE155" s="31">
        <f t="shared" si="70"/>
        <v>5.230621246</v>
      </c>
      <c r="AF155" s="31">
        <f t="shared" si="70"/>
        <v>6.11526141</v>
      </c>
      <c r="AH155" s="34">
        <f t="shared" ref="AH155:AO155" si="71">(((Y155*0.746)/$Q26)/60)*(1000/H155)</f>
        <v>0.2268659965</v>
      </c>
      <c r="AI155" s="34">
        <f t="shared" si="71"/>
        <v>0.1642140498</v>
      </c>
      <c r="AJ155" s="34">
        <f t="shared" si="71"/>
        <v>0.1414033101</v>
      </c>
      <c r="AK155" s="34">
        <f t="shared" si="71"/>
        <v>0.1251256517</v>
      </c>
      <c r="AL155" s="34">
        <f t="shared" si="71"/>
        <v>0.1141432227</v>
      </c>
      <c r="AM155" s="34">
        <f t="shared" si="71"/>
        <v>0.1040535255</v>
      </c>
      <c r="AN155" s="34">
        <f t="shared" si="71"/>
        <v>0.1058755515</v>
      </c>
      <c r="AO155" s="34">
        <f t="shared" si="71"/>
        <v>0.1114037854</v>
      </c>
      <c r="AP155" s="20"/>
      <c r="AQ155" s="35">
        <f t="shared" ref="AQ155:AX155" si="72">AH155*$W26</f>
        <v>0.02268659965</v>
      </c>
      <c r="AR155" s="35">
        <f t="shared" si="72"/>
        <v>0.01642140498</v>
      </c>
      <c r="AS155" s="35">
        <f t="shared" si="72"/>
        <v>0.01414033101</v>
      </c>
      <c r="AT155" s="35">
        <f t="shared" si="72"/>
        <v>0.01251256517</v>
      </c>
      <c r="AU155" s="35">
        <f t="shared" si="72"/>
        <v>0.01141432227</v>
      </c>
      <c r="AV155" s="35">
        <f t="shared" si="72"/>
        <v>0.01040535255</v>
      </c>
      <c r="AW155" s="35">
        <f t="shared" si="72"/>
        <v>0.01058755515</v>
      </c>
      <c r="AX155" s="35">
        <f t="shared" si="72"/>
        <v>0.01114037854</v>
      </c>
    </row>
    <row r="156" ht="0.75" customHeight="1">
      <c r="A156" s="11">
        <v>34.0</v>
      </c>
      <c r="B156" s="20">
        <f t="shared" si="3"/>
        <v>2040</v>
      </c>
      <c r="C156" s="19">
        <f t="shared" si="4"/>
        <v>0.5666666667</v>
      </c>
      <c r="D156" s="19">
        <f t="shared" si="5"/>
        <v>0.3211111111</v>
      </c>
      <c r="E156" s="19">
        <f t="shared" si="6"/>
        <v>0.181962963</v>
      </c>
      <c r="F156" s="19"/>
      <c r="G156" s="6">
        <v>34.0</v>
      </c>
      <c r="H156" s="20">
        <f t="shared" si="7"/>
        <v>147.3333333</v>
      </c>
      <c r="I156" s="20">
        <f t="shared" ref="I156:O156" si="73">Q$14*$C156</f>
        <v>294.6666667</v>
      </c>
      <c r="J156" s="20">
        <f t="shared" si="73"/>
        <v>368.3333333</v>
      </c>
      <c r="K156" s="20">
        <f t="shared" si="73"/>
        <v>442</v>
      </c>
      <c r="L156" s="20">
        <f t="shared" si="73"/>
        <v>515.6666667</v>
      </c>
      <c r="M156" s="20">
        <f t="shared" si="73"/>
        <v>589.3333333</v>
      </c>
      <c r="N156" s="20">
        <f t="shared" si="73"/>
        <v>663</v>
      </c>
      <c r="O156" s="20">
        <f t="shared" si="73"/>
        <v>736.6666667</v>
      </c>
      <c r="P156" s="20">
        <f t="shared" ref="P156:W156" si="74">P$17*$D156</f>
        <v>27.61555556</v>
      </c>
      <c r="Q156" s="20">
        <f t="shared" si="74"/>
        <v>26.65222222</v>
      </c>
      <c r="R156" s="20">
        <f t="shared" si="74"/>
        <v>26.01</v>
      </c>
      <c r="S156" s="20">
        <f t="shared" si="74"/>
        <v>25.04666667</v>
      </c>
      <c r="T156" s="20">
        <f t="shared" si="74"/>
        <v>24.08333333</v>
      </c>
      <c r="U156" s="20">
        <f t="shared" si="74"/>
        <v>22.79888889</v>
      </c>
      <c r="V156" s="20">
        <f t="shared" si="74"/>
        <v>21.19333333</v>
      </c>
      <c r="W156" s="20">
        <f t="shared" si="74"/>
        <v>19.58777778</v>
      </c>
      <c r="X156" s="20"/>
      <c r="Y156" s="30"/>
      <c r="Z156" s="20"/>
      <c r="AA156" s="20"/>
      <c r="AB156" s="20"/>
      <c r="AC156" s="20"/>
      <c r="AD156" s="20"/>
      <c r="AE156" s="20"/>
      <c r="AF156" s="20"/>
      <c r="AH156" s="24"/>
      <c r="AI156" s="24"/>
      <c r="AJ156" s="24"/>
      <c r="AK156" s="24"/>
      <c r="AL156" s="24"/>
      <c r="AM156" s="24"/>
      <c r="AN156" s="24"/>
      <c r="AO156" s="24"/>
      <c r="AP156" s="20"/>
      <c r="AQ156" s="35"/>
      <c r="AR156" s="35"/>
      <c r="AS156" s="35"/>
      <c r="AT156" s="35"/>
      <c r="AU156" s="35"/>
      <c r="AV156" s="35"/>
      <c r="AW156" s="35"/>
      <c r="AX156" s="35"/>
    </row>
    <row r="157" ht="0.75" customHeight="1">
      <c r="A157" s="11">
        <v>33.0</v>
      </c>
      <c r="B157" s="20">
        <f t="shared" si="3"/>
        <v>1980</v>
      </c>
      <c r="C157" s="19">
        <f t="shared" si="4"/>
        <v>0.55</v>
      </c>
      <c r="D157" s="19">
        <f t="shared" si="5"/>
        <v>0.3025</v>
      </c>
      <c r="E157" s="19">
        <f t="shared" si="6"/>
        <v>0.166375</v>
      </c>
      <c r="F157" s="19"/>
      <c r="G157" s="6">
        <v>33.0</v>
      </c>
      <c r="H157" s="20">
        <f t="shared" si="7"/>
        <v>143</v>
      </c>
      <c r="I157" s="20">
        <f t="shared" ref="I157:O157" si="75">Q$14*$C157</f>
        <v>286</v>
      </c>
      <c r="J157" s="20">
        <f t="shared" si="75"/>
        <v>357.5</v>
      </c>
      <c r="K157" s="20">
        <f t="shared" si="75"/>
        <v>429</v>
      </c>
      <c r="L157" s="20">
        <f t="shared" si="75"/>
        <v>500.5</v>
      </c>
      <c r="M157" s="20">
        <f t="shared" si="75"/>
        <v>572</v>
      </c>
      <c r="N157" s="20">
        <f t="shared" si="75"/>
        <v>643.5</v>
      </c>
      <c r="O157" s="20">
        <f t="shared" si="75"/>
        <v>715</v>
      </c>
      <c r="P157" s="20">
        <f t="shared" ref="P157:W157" si="76">P$17*$D157</f>
        <v>26.015</v>
      </c>
      <c r="Q157" s="20">
        <f t="shared" si="76"/>
        <v>25.1075</v>
      </c>
      <c r="R157" s="20">
        <f t="shared" si="76"/>
        <v>24.5025</v>
      </c>
      <c r="S157" s="20">
        <f t="shared" si="76"/>
        <v>23.595</v>
      </c>
      <c r="T157" s="20">
        <f t="shared" si="76"/>
        <v>22.6875</v>
      </c>
      <c r="U157" s="20">
        <f t="shared" si="76"/>
        <v>21.4775</v>
      </c>
      <c r="V157" s="20">
        <f t="shared" si="76"/>
        <v>19.965</v>
      </c>
      <c r="W157" s="20">
        <f t="shared" si="76"/>
        <v>18.4525</v>
      </c>
      <c r="X157" s="20"/>
      <c r="Y157" s="30"/>
      <c r="Z157" s="20"/>
      <c r="AA157" s="20"/>
      <c r="AB157" s="20"/>
      <c r="AC157" s="20"/>
      <c r="AD157" s="20"/>
      <c r="AE157" s="20"/>
      <c r="AF157" s="20"/>
      <c r="AH157" s="24"/>
      <c r="AI157" s="24"/>
      <c r="AJ157" s="24"/>
      <c r="AK157" s="24"/>
      <c r="AL157" s="24"/>
      <c r="AM157" s="24"/>
      <c r="AN157" s="24"/>
      <c r="AO157" s="24"/>
      <c r="AP157" s="20"/>
      <c r="AQ157" s="35"/>
      <c r="AR157" s="35"/>
      <c r="AS157" s="35"/>
      <c r="AT157" s="35"/>
      <c r="AU157" s="35"/>
      <c r="AV157" s="35"/>
      <c r="AW157" s="35"/>
      <c r="AX157" s="35"/>
    </row>
    <row r="158" ht="0.75" customHeight="1">
      <c r="A158" s="11">
        <v>32.0</v>
      </c>
      <c r="B158" s="20">
        <f t="shared" si="3"/>
        <v>1920</v>
      </c>
      <c r="C158" s="19">
        <f t="shared" si="4"/>
        <v>0.5333333333</v>
      </c>
      <c r="D158" s="19">
        <f t="shared" si="5"/>
        <v>0.2844444444</v>
      </c>
      <c r="E158" s="19">
        <f t="shared" si="6"/>
        <v>0.1517037037</v>
      </c>
      <c r="F158" s="19"/>
      <c r="G158" s="6">
        <v>32.0</v>
      </c>
      <c r="H158" s="20">
        <f t="shared" si="7"/>
        <v>138.6666667</v>
      </c>
      <c r="I158" s="20">
        <f t="shared" ref="I158:O158" si="77">Q$14*$C158</f>
        <v>277.3333333</v>
      </c>
      <c r="J158" s="20">
        <f t="shared" si="77"/>
        <v>346.6666667</v>
      </c>
      <c r="K158" s="20">
        <f t="shared" si="77"/>
        <v>416</v>
      </c>
      <c r="L158" s="20">
        <f t="shared" si="77"/>
        <v>485.3333333</v>
      </c>
      <c r="M158" s="20">
        <f t="shared" si="77"/>
        <v>554.6666667</v>
      </c>
      <c r="N158" s="20">
        <f t="shared" si="77"/>
        <v>624</v>
      </c>
      <c r="O158" s="20">
        <f t="shared" si="77"/>
        <v>693.3333333</v>
      </c>
      <c r="P158" s="20">
        <f t="shared" ref="P158:W158" si="78">P$17*$D158</f>
        <v>24.46222222</v>
      </c>
      <c r="Q158" s="20">
        <f t="shared" si="78"/>
        <v>23.60888889</v>
      </c>
      <c r="R158" s="20">
        <f t="shared" si="78"/>
        <v>23.04</v>
      </c>
      <c r="S158" s="20">
        <f t="shared" si="78"/>
        <v>22.18666667</v>
      </c>
      <c r="T158" s="20">
        <f t="shared" si="78"/>
        <v>21.33333333</v>
      </c>
      <c r="U158" s="20">
        <f t="shared" si="78"/>
        <v>20.19555556</v>
      </c>
      <c r="V158" s="20">
        <f t="shared" si="78"/>
        <v>18.77333333</v>
      </c>
      <c r="W158" s="20">
        <f t="shared" si="78"/>
        <v>17.35111111</v>
      </c>
      <c r="X158" s="20"/>
      <c r="Y158" s="30"/>
      <c r="Z158" s="20"/>
      <c r="AA158" s="20"/>
      <c r="AB158" s="20"/>
      <c r="AC158" s="20"/>
      <c r="AD158" s="20"/>
      <c r="AE158" s="20"/>
      <c r="AF158" s="20"/>
      <c r="AH158" s="24"/>
      <c r="AI158" s="24"/>
      <c r="AJ158" s="24"/>
      <c r="AK158" s="24"/>
      <c r="AL158" s="24"/>
      <c r="AM158" s="24"/>
      <c r="AN158" s="24"/>
      <c r="AO158" s="24"/>
      <c r="AP158" s="20"/>
      <c r="AQ158" s="35"/>
      <c r="AR158" s="35"/>
      <c r="AS158" s="35"/>
      <c r="AT158" s="35"/>
      <c r="AU158" s="35"/>
      <c r="AV158" s="35"/>
      <c r="AW158" s="35"/>
      <c r="AX158" s="35"/>
    </row>
    <row r="159" ht="0.75" customHeight="1">
      <c r="A159" s="11">
        <v>31.0</v>
      </c>
      <c r="B159" s="20">
        <f t="shared" si="3"/>
        <v>1860</v>
      </c>
      <c r="C159" s="19">
        <f t="shared" si="4"/>
        <v>0.5166666667</v>
      </c>
      <c r="D159" s="19">
        <f t="shared" si="5"/>
        <v>0.2669444444</v>
      </c>
      <c r="E159" s="19">
        <f t="shared" si="6"/>
        <v>0.1379212963</v>
      </c>
      <c r="F159" s="19"/>
      <c r="G159" s="6">
        <v>31.0</v>
      </c>
      <c r="H159" s="20">
        <f t="shared" si="7"/>
        <v>134.3333333</v>
      </c>
      <c r="I159" s="20">
        <f t="shared" ref="I159:O159" si="79">Q$14*$C159</f>
        <v>268.6666667</v>
      </c>
      <c r="J159" s="20">
        <f t="shared" si="79"/>
        <v>335.8333333</v>
      </c>
      <c r="K159" s="20">
        <f t="shared" si="79"/>
        <v>403</v>
      </c>
      <c r="L159" s="20">
        <f t="shared" si="79"/>
        <v>470.1666667</v>
      </c>
      <c r="M159" s="20">
        <f t="shared" si="79"/>
        <v>537.3333333</v>
      </c>
      <c r="N159" s="20">
        <f t="shared" si="79"/>
        <v>604.5</v>
      </c>
      <c r="O159" s="20">
        <f t="shared" si="79"/>
        <v>671.6666667</v>
      </c>
      <c r="P159" s="20">
        <f t="shared" ref="P159:W159" si="80">P$17*$D159</f>
        <v>22.95722222</v>
      </c>
      <c r="Q159" s="20">
        <f t="shared" si="80"/>
        <v>22.15638889</v>
      </c>
      <c r="R159" s="20">
        <f t="shared" si="80"/>
        <v>21.6225</v>
      </c>
      <c r="S159" s="20">
        <f t="shared" si="80"/>
        <v>20.82166667</v>
      </c>
      <c r="T159" s="20">
        <f t="shared" si="80"/>
        <v>20.02083333</v>
      </c>
      <c r="U159" s="20">
        <f t="shared" si="80"/>
        <v>18.95305556</v>
      </c>
      <c r="V159" s="20">
        <f t="shared" si="80"/>
        <v>17.61833333</v>
      </c>
      <c r="W159" s="20">
        <f t="shared" si="80"/>
        <v>16.28361111</v>
      </c>
      <c r="X159" s="20"/>
      <c r="Y159" s="30"/>
      <c r="Z159" s="20"/>
      <c r="AA159" s="20"/>
      <c r="AB159" s="20"/>
      <c r="AC159" s="20"/>
      <c r="AD159" s="20"/>
      <c r="AE159" s="20"/>
      <c r="AF159" s="20"/>
      <c r="AH159" s="24"/>
      <c r="AI159" s="24"/>
      <c r="AJ159" s="24"/>
      <c r="AK159" s="24"/>
      <c r="AL159" s="24"/>
      <c r="AM159" s="24"/>
      <c r="AN159" s="24"/>
      <c r="AO159" s="24"/>
      <c r="AP159" s="20"/>
      <c r="AQ159" s="35"/>
      <c r="AR159" s="35"/>
      <c r="AS159" s="35"/>
      <c r="AT159" s="35"/>
      <c r="AU159" s="35"/>
      <c r="AV159" s="35"/>
      <c r="AW159" s="35"/>
      <c r="AX159" s="35"/>
    </row>
    <row r="160" ht="0.75" customHeight="1">
      <c r="A160" s="11">
        <v>30.0</v>
      </c>
      <c r="B160" s="20">
        <f t="shared" si="3"/>
        <v>1800</v>
      </c>
      <c r="C160" s="19">
        <f t="shared" si="4"/>
        <v>0.5</v>
      </c>
      <c r="D160" s="19">
        <f t="shared" si="5"/>
        <v>0.25</v>
      </c>
      <c r="E160" s="19">
        <f t="shared" si="6"/>
        <v>0.125</v>
      </c>
      <c r="F160" s="19"/>
      <c r="G160" s="6">
        <v>30.0</v>
      </c>
      <c r="H160" s="20">
        <f t="shared" si="7"/>
        <v>130</v>
      </c>
      <c r="I160" s="20">
        <f t="shared" ref="I160:O160" si="81">Q$14*$C160</f>
        <v>260</v>
      </c>
      <c r="J160" s="20">
        <f t="shared" si="81"/>
        <v>325</v>
      </c>
      <c r="K160" s="20">
        <f t="shared" si="81"/>
        <v>390</v>
      </c>
      <c r="L160" s="20">
        <f t="shared" si="81"/>
        <v>455</v>
      </c>
      <c r="M160" s="20">
        <f t="shared" si="81"/>
        <v>520</v>
      </c>
      <c r="N160" s="20">
        <f t="shared" si="81"/>
        <v>585</v>
      </c>
      <c r="O160" s="20">
        <f t="shared" si="81"/>
        <v>650</v>
      </c>
      <c r="P160" s="20">
        <f t="shared" ref="P160:W160" si="82">P$17*$D160</f>
        <v>21.5</v>
      </c>
      <c r="Q160" s="20">
        <f t="shared" si="82"/>
        <v>20.75</v>
      </c>
      <c r="R160" s="20">
        <f t="shared" si="82"/>
        <v>20.25</v>
      </c>
      <c r="S160" s="20">
        <f t="shared" si="82"/>
        <v>19.5</v>
      </c>
      <c r="T160" s="20">
        <f t="shared" si="82"/>
        <v>18.75</v>
      </c>
      <c r="U160" s="20">
        <f t="shared" si="82"/>
        <v>17.75</v>
      </c>
      <c r="V160" s="20">
        <f t="shared" si="82"/>
        <v>16.5</v>
      </c>
      <c r="W160" s="20">
        <f t="shared" si="82"/>
        <v>15.25</v>
      </c>
      <c r="X160" s="20"/>
      <c r="Y160" s="31">
        <f t="shared" ref="Y160:AF160" si="83">(H160*P160)/(3960*P20)</f>
        <v>1.568462402</v>
      </c>
      <c r="Z160" s="31">
        <f t="shared" si="83"/>
        <v>2.270622896</v>
      </c>
      <c r="AA160" s="31">
        <f t="shared" si="83"/>
        <v>2.44401738</v>
      </c>
      <c r="AB160" s="31">
        <f t="shared" si="83"/>
        <v>2.595208845</v>
      </c>
      <c r="AC160" s="31">
        <f t="shared" si="83"/>
        <v>2.761994949</v>
      </c>
      <c r="AD160" s="31">
        <f t="shared" si="83"/>
        <v>2.877540841</v>
      </c>
      <c r="AE160" s="31">
        <f t="shared" si="83"/>
        <v>3.293918919</v>
      </c>
      <c r="AF160" s="31">
        <f t="shared" si="83"/>
        <v>3.851010101</v>
      </c>
      <c r="AH160" s="34">
        <f t="shared" ref="AH160:AO160" si="84">(((Y160*0.746)/$Q26)/60)*(1000/H160)</f>
        <v>0.1666770587</v>
      </c>
      <c r="AI160" s="34">
        <f t="shared" si="84"/>
        <v>0.120647057</v>
      </c>
      <c r="AJ160" s="34">
        <f t="shared" si="84"/>
        <v>0.1038881462</v>
      </c>
      <c r="AK160" s="34">
        <f t="shared" si="84"/>
        <v>0.09192905026</v>
      </c>
      <c r="AL160" s="34">
        <f t="shared" si="84"/>
        <v>0.08386032692</v>
      </c>
      <c r="AM160" s="34">
        <f t="shared" si="84"/>
        <v>0.07644748814</v>
      </c>
      <c r="AN160" s="34">
        <f t="shared" si="84"/>
        <v>0.07778611945</v>
      </c>
      <c r="AO160" s="34">
        <f t="shared" si="84"/>
        <v>0.08184767907</v>
      </c>
      <c r="AP160" s="20"/>
      <c r="AQ160" s="35">
        <f t="shared" ref="AQ160:AX160" si="85">AH160*$W26</f>
        <v>0.01666770587</v>
      </c>
      <c r="AR160" s="35">
        <f t="shared" si="85"/>
        <v>0.0120647057</v>
      </c>
      <c r="AS160" s="35">
        <f t="shared" si="85"/>
        <v>0.01038881462</v>
      </c>
      <c r="AT160" s="35">
        <f t="shared" si="85"/>
        <v>0.009192905026</v>
      </c>
      <c r="AU160" s="35">
        <f t="shared" si="85"/>
        <v>0.008386032692</v>
      </c>
      <c r="AV160" s="35">
        <f t="shared" si="85"/>
        <v>0.007644748814</v>
      </c>
      <c r="AW160" s="35">
        <f t="shared" si="85"/>
        <v>0.007778611945</v>
      </c>
      <c r="AX160" s="35">
        <f t="shared" si="85"/>
        <v>0.008184767907</v>
      </c>
    </row>
    <row r="161" ht="0.75" customHeight="1">
      <c r="G161" s="6"/>
      <c r="K161" s="20"/>
      <c r="L161" s="20"/>
      <c r="X161" s="20"/>
      <c r="Y161" s="6"/>
    </row>
    <row r="162" ht="0.75" customHeight="1">
      <c r="G162" s="6"/>
      <c r="I162" s="11">
        <v>100.0</v>
      </c>
      <c r="J162" s="11">
        <v>77.0</v>
      </c>
      <c r="K162" s="20">
        <v>58.0</v>
      </c>
      <c r="L162" s="20"/>
      <c r="X162" s="20"/>
      <c r="Y162" s="6"/>
    </row>
    <row r="163" ht="0.75" customHeight="1">
      <c r="G163" s="6"/>
      <c r="K163" s="20"/>
      <c r="L163" s="20"/>
      <c r="X163" s="20"/>
      <c r="Y163" s="6"/>
    </row>
    <row r="164" ht="0.75" customHeight="1">
      <c r="G164" s="6"/>
      <c r="K164" s="20"/>
      <c r="L164" s="20"/>
      <c r="P164" s="20"/>
      <c r="Q164" s="20"/>
      <c r="R164" s="20"/>
      <c r="S164" s="20"/>
      <c r="T164" s="20"/>
      <c r="U164" s="20"/>
      <c r="V164" s="20"/>
      <c r="W164" s="20"/>
      <c r="X164" s="20"/>
      <c r="Y164" s="6"/>
    </row>
    <row r="165" ht="0.75" customHeight="1">
      <c r="G165" s="6"/>
      <c r="H165" s="14" t="s">
        <v>129</v>
      </c>
      <c r="I165" s="36">
        <f t="shared" ref="I165:P165" si="86">P20*1</f>
        <v>0.45</v>
      </c>
      <c r="J165" s="36">
        <f t="shared" si="86"/>
        <v>0.6</v>
      </c>
      <c r="K165" s="36">
        <f t="shared" si="86"/>
        <v>0.68</v>
      </c>
      <c r="L165" s="36">
        <f t="shared" si="86"/>
        <v>0.74</v>
      </c>
      <c r="M165" s="36">
        <f t="shared" si="86"/>
        <v>0.78</v>
      </c>
      <c r="N165" s="36">
        <f t="shared" si="86"/>
        <v>0.81</v>
      </c>
      <c r="O165" s="36">
        <f t="shared" si="86"/>
        <v>0.74</v>
      </c>
      <c r="P165" s="36">
        <f t="shared" si="86"/>
        <v>0.65</v>
      </c>
      <c r="Q165" s="36"/>
      <c r="R165" s="20"/>
      <c r="S165" s="20"/>
      <c r="T165" s="20"/>
      <c r="U165" s="20"/>
      <c r="V165" s="20"/>
      <c r="W165" s="20"/>
      <c r="X165" s="20"/>
      <c r="Y165" s="6"/>
    </row>
    <row r="166" ht="0.75" customHeight="1">
      <c r="G166" s="6"/>
      <c r="K166" s="20"/>
      <c r="L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</row>
    <row r="167" ht="0.75" customHeight="1">
      <c r="G167" s="6"/>
      <c r="K167" s="20"/>
      <c r="L167" s="20"/>
      <c r="P167" s="20"/>
      <c r="Q167" s="20"/>
      <c r="R167" s="20"/>
      <c r="S167" s="20"/>
      <c r="T167" s="20"/>
      <c r="U167" s="20"/>
      <c r="V167" s="20"/>
      <c r="W167" s="20"/>
      <c r="X167" s="20"/>
      <c r="Y167" s="6"/>
      <c r="Z167" s="6"/>
      <c r="AA167" s="6"/>
      <c r="AB167" s="6"/>
      <c r="AC167" s="6"/>
      <c r="AD167" s="6"/>
      <c r="AE167" s="6"/>
      <c r="AF167" s="6"/>
    </row>
    <row r="168" ht="0.75" customHeight="1">
      <c r="G168" s="6"/>
      <c r="K168" s="20"/>
      <c r="L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</row>
    <row r="169" ht="0.75" customHeight="1">
      <c r="G169" s="6"/>
      <c r="K169" s="20"/>
      <c r="L169" s="20"/>
      <c r="P169" s="20"/>
      <c r="Q169" s="20"/>
      <c r="R169" s="20"/>
      <c r="S169" s="20"/>
      <c r="T169" s="20"/>
      <c r="U169" s="20"/>
      <c r="V169" s="20"/>
      <c r="W169" s="20"/>
      <c r="X169" s="20"/>
      <c r="Y169" s="6"/>
    </row>
    <row r="170" ht="0.75" customHeight="1">
      <c r="G170" s="6"/>
      <c r="K170" s="20"/>
      <c r="L170" s="20"/>
      <c r="P170" s="20"/>
      <c r="Q170" s="20"/>
      <c r="R170" s="20"/>
      <c r="S170" s="20"/>
      <c r="T170" s="20"/>
      <c r="U170" s="20"/>
      <c r="V170" s="20"/>
      <c r="W170" s="20"/>
      <c r="X170" s="20"/>
    </row>
    <row r="171" ht="0.75" customHeight="1">
      <c r="G171" s="6"/>
      <c r="K171" s="20"/>
      <c r="L171" s="20"/>
      <c r="P171" s="20"/>
      <c r="Q171" s="20"/>
      <c r="R171" s="20"/>
      <c r="S171" s="20"/>
      <c r="T171" s="20"/>
      <c r="U171" s="20"/>
      <c r="V171" s="20"/>
      <c r="W171" s="20"/>
      <c r="X171" s="20"/>
    </row>
    <row r="172" ht="0.75" customHeight="1">
      <c r="G172" s="6"/>
      <c r="K172" s="20"/>
      <c r="L172" s="20"/>
      <c r="P172" s="20"/>
      <c r="Q172" s="20"/>
      <c r="R172" s="20"/>
      <c r="S172" s="20"/>
      <c r="T172" s="20"/>
      <c r="U172" s="20"/>
      <c r="V172" s="20"/>
      <c r="W172" s="20"/>
      <c r="X172" s="20"/>
    </row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hyperlinks>
    <hyperlink r:id="rId1" ref="L5"/>
    <hyperlink r:id="rId2" ref="P5"/>
    <hyperlink r:id="rId3" ref="H127"/>
  </hyperlinks>
  <printOptions/>
  <pageMargins bottom="1.0" footer="0.0" header="0.0" left="0.75" right="0.75" top="1.0"/>
  <pageSetup orientation="landscape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4" width="8.63"/>
    <col customWidth="1" min="5" max="5" width="10.75"/>
    <col customWidth="1" min="6" max="26" width="8.63"/>
  </cols>
  <sheetData>
    <row r="1" ht="12.75" customHeight="1">
      <c r="B1" s="37" t="s">
        <v>130</v>
      </c>
      <c r="E1" s="7"/>
    </row>
    <row r="2" ht="12.75" customHeight="1">
      <c r="E2" s="7"/>
    </row>
    <row r="3" ht="12.75" customHeight="1">
      <c r="B3" s="38" t="s">
        <v>131</v>
      </c>
      <c r="E3" s="7"/>
      <c r="G3" s="38" t="s">
        <v>132</v>
      </c>
      <c r="J3" s="7"/>
    </row>
    <row r="4" ht="12.75" customHeight="1">
      <c r="E4" s="7"/>
      <c r="J4" s="7"/>
    </row>
    <row r="5" ht="12.75" customHeight="1">
      <c r="B5" s="29" t="s">
        <v>133</v>
      </c>
      <c r="E5" s="39">
        <f>VSPA!S26*SQRT(VSPA!Q24)/VSPA!S24^0.75</f>
        <v>2542.536455</v>
      </c>
      <c r="G5" s="14" t="s">
        <v>134</v>
      </c>
      <c r="J5" s="40">
        <f>VSPA!U24</f>
        <v>0.81</v>
      </c>
    </row>
    <row r="6" ht="12.75" customHeight="1">
      <c r="E6" s="7"/>
      <c r="G6" s="14" t="s">
        <v>135</v>
      </c>
      <c r="J6" s="41">
        <f>(VSPA!Q24*VSPA!S24)/(3960*VSPA!U24)</f>
        <v>25.01247038</v>
      </c>
    </row>
    <row r="7" ht="12.75" customHeight="1">
      <c r="B7" s="29" t="s">
        <v>136</v>
      </c>
      <c r="E7" s="7"/>
      <c r="G7" s="14" t="s">
        <v>137</v>
      </c>
      <c r="J7" s="42">
        <f>(((J6*0.746)/(VSPA!Q26)/60)*(1000/VSPA!Q24))</f>
        <v>0.3057899526</v>
      </c>
    </row>
    <row r="8" ht="12.75" customHeight="1">
      <c r="B8" s="11" t="s">
        <v>138</v>
      </c>
      <c r="E8" s="39">
        <f>VSPA!S26*SQRT(VSPA!Q24)/VSPA!W24^0.75</f>
        <v>12717.51858</v>
      </c>
      <c r="G8" s="14" t="s">
        <v>139</v>
      </c>
      <c r="J8" s="43">
        <f>J7*VSPA!W26</f>
        <v>0.03057899526</v>
      </c>
    </row>
    <row r="9" ht="12.75" customHeight="1">
      <c r="B9" s="11" t="s">
        <v>140</v>
      </c>
      <c r="E9" s="39">
        <f>(VSPA!S26*0.917)*SQRT(VSPA!Q24*0.917)/(VSPA!W24*(0.917^1.5))^0.75</f>
        <v>12310.93056</v>
      </c>
      <c r="J9" s="7"/>
    </row>
    <row r="10" ht="12.75" customHeight="1">
      <c r="B10" s="11" t="s">
        <v>141</v>
      </c>
      <c r="E10" s="39">
        <f>(VSPA!S26*0.833)*SQRT(VSPA!Q24*0.833)/(VSPA!W24*(0.833^1.5))^0.75</f>
        <v>11875.29088</v>
      </c>
      <c r="G10" s="38" t="s">
        <v>142</v>
      </c>
      <c r="J10" s="7"/>
    </row>
    <row r="11" ht="12.75" customHeight="1">
      <c r="B11" s="11" t="s">
        <v>143</v>
      </c>
      <c r="E11" s="39">
        <f>(VSPA!S26*0.75)*SQRT(VSPA!Q24*0.75)/(VSPA!W24*(0.75^1.5))^0.75</f>
        <v>11416.95672</v>
      </c>
      <c r="J11" s="7"/>
    </row>
    <row r="12" ht="12.75" customHeight="1">
      <c r="B12" s="11" t="s">
        <v>144</v>
      </c>
      <c r="E12" s="39">
        <f>(VSPA!S26*0.667)*SQRT(VSPA!Q24*0.667)/(VSPA!W24*(0.667^1.5))^0.75</f>
        <v>10925.70748</v>
      </c>
      <c r="G12" s="14" t="s">
        <v>134</v>
      </c>
      <c r="J12" s="40">
        <f>VSPA!U22</f>
        <v>0.81</v>
      </c>
    </row>
    <row r="13" ht="12.75" customHeight="1">
      <c r="B13" s="11" t="s">
        <v>145</v>
      </c>
      <c r="E13" s="39">
        <f>(VSPA!S26*0.583)*SQRT(VSPA!Q24*0.583)/(VSPA!W24*(0.583^1.5))^0.75</f>
        <v>10387.90786</v>
      </c>
      <c r="G13" s="14" t="s">
        <v>135</v>
      </c>
      <c r="J13" s="41">
        <f>(VSPA!Q22*VSPA!S22)/(3960*VSPA!U22)</f>
        <v>25.01247038</v>
      </c>
    </row>
    <row r="14" ht="12.75" customHeight="1">
      <c r="B14" s="11" t="s">
        <v>146</v>
      </c>
      <c r="E14" s="39">
        <f>(VSPA!S26*0.5)*SQRT(VSPA!Q24*0.5)/(VSPA!W24*(0.5^1.5))^0.75</f>
        <v>9806.547415</v>
      </c>
      <c r="F14" s="14"/>
      <c r="G14" s="14" t="s">
        <v>137</v>
      </c>
      <c r="J14" s="42">
        <f>(((J13*0.746)/(VSPA!Q26)/60)*(1000/VSPA!Q22))</f>
        <v>0.3057899526</v>
      </c>
    </row>
    <row r="15" ht="12.75" customHeight="1">
      <c r="E15" s="7"/>
      <c r="G15" s="14" t="s">
        <v>139</v>
      </c>
      <c r="J15" s="43">
        <f>J14*VSPA!W26</f>
        <v>0.03057899526</v>
      </c>
    </row>
    <row r="16" ht="12.75" customHeight="1">
      <c r="B16" s="29" t="s">
        <v>147</v>
      </c>
      <c r="E16" s="7"/>
    </row>
    <row r="17" ht="12.75" customHeight="1">
      <c r="B17" s="14" t="s">
        <v>148</v>
      </c>
      <c r="E17" s="44">
        <v>7.2</v>
      </c>
      <c r="G17" s="11" t="s">
        <v>149</v>
      </c>
    </row>
    <row r="18" ht="12.75" customHeight="1">
      <c r="B18" s="11" t="s">
        <v>138</v>
      </c>
      <c r="E18" s="39">
        <f>E17*VSPA!S26*E8</f>
        <v>169397347.5</v>
      </c>
      <c r="G18" s="11" t="s">
        <v>150</v>
      </c>
    </row>
    <row r="19" ht="12.75" customHeight="1">
      <c r="B19" s="11" t="s">
        <v>140</v>
      </c>
      <c r="E19" s="39">
        <f>E17*(VSPA!S26*0.917)*E9</f>
        <v>150371122.7</v>
      </c>
    </row>
    <row r="20" ht="12.75" customHeight="1">
      <c r="B20" s="11" t="s">
        <v>141</v>
      </c>
      <c r="E20" s="39">
        <f>E17*(VSPA!S26*0.833)*E10</f>
        <v>131763002.5</v>
      </c>
      <c r="G20" s="11" t="s">
        <v>151</v>
      </c>
    </row>
    <row r="21" ht="12.75" customHeight="1">
      <c r="B21" s="11" t="s">
        <v>143</v>
      </c>
      <c r="E21" s="39">
        <f>E17*(VSPA!S26*0.75)*E11</f>
        <v>114055397.6</v>
      </c>
      <c r="G21" s="11" t="s">
        <v>152</v>
      </c>
    </row>
    <row r="22" ht="12.75" customHeight="1">
      <c r="B22" s="11" t="s">
        <v>144</v>
      </c>
      <c r="E22" s="39">
        <f>E17*(VSPA!S26*0.667)*E12</f>
        <v>97068792.53</v>
      </c>
    </row>
    <row r="23" ht="12.75" customHeight="1">
      <c r="B23" s="11" t="s">
        <v>145</v>
      </c>
      <c r="E23" s="39">
        <f>E17*(VSPA!S26*0.583)*E13</f>
        <v>80667921.78</v>
      </c>
    </row>
    <row r="24" ht="12.75" customHeight="1">
      <c r="B24" s="11" t="s">
        <v>146</v>
      </c>
      <c r="E24" s="39">
        <f>E17*(VSPA!S26*0.5)*E14</f>
        <v>65311605.78</v>
      </c>
    </row>
    <row r="25" ht="12.75" customHeight="1">
      <c r="E25" s="7"/>
      <c r="J25" s="45"/>
    </row>
    <row r="26" ht="12.75" customHeight="1">
      <c r="B26" s="14" t="s">
        <v>153</v>
      </c>
      <c r="E26" s="7"/>
      <c r="J26" s="45"/>
    </row>
    <row r="27" ht="12.75" customHeight="1">
      <c r="B27" s="14" t="s">
        <v>154</v>
      </c>
      <c r="E27" s="7"/>
      <c r="J27" s="45"/>
    </row>
    <row r="28" ht="12.75" customHeight="1">
      <c r="E28" s="7"/>
      <c r="J28" s="45"/>
    </row>
    <row r="29" ht="12.75" customHeight="1">
      <c r="E29" s="7"/>
      <c r="J29" s="45"/>
    </row>
    <row r="30" ht="12.75" customHeight="1">
      <c r="E30" s="7"/>
      <c r="J30" s="45"/>
    </row>
    <row r="31" ht="12.75" customHeight="1">
      <c r="E31" s="7"/>
    </row>
    <row r="32" ht="12.75" customHeight="1">
      <c r="E32" s="7"/>
    </row>
    <row r="33" ht="12.75" customHeight="1">
      <c r="E33" s="7"/>
    </row>
    <row r="34" ht="12.75" customHeight="1">
      <c r="E34" s="7"/>
    </row>
    <row r="35" ht="12.75" customHeight="1">
      <c r="E35" s="7"/>
    </row>
    <row r="36" ht="12.75" customHeight="1">
      <c r="E36" s="7"/>
    </row>
    <row r="37" ht="12.75" customHeight="1">
      <c r="E37" s="7"/>
    </row>
    <row r="38" ht="12.75" customHeight="1">
      <c r="E38" s="7"/>
    </row>
    <row r="39" ht="12.75" customHeight="1">
      <c r="E39" s="7"/>
    </row>
    <row r="40" ht="12.75" customHeight="1">
      <c r="E40" s="7"/>
    </row>
    <row r="41" ht="12.75" customHeight="1">
      <c r="E41" s="7"/>
    </row>
    <row r="42" ht="12.75" customHeight="1">
      <c r="E42" s="7"/>
    </row>
    <row r="43" ht="12.75" customHeight="1">
      <c r="E43" s="7"/>
    </row>
    <row r="44" ht="12.75" customHeight="1">
      <c r="E44" s="7"/>
    </row>
    <row r="45" ht="12.75" customHeight="1">
      <c r="E45" s="7"/>
    </row>
    <row r="46" ht="12.75" customHeight="1">
      <c r="E46" s="7"/>
    </row>
    <row r="47" ht="12.75" customHeight="1">
      <c r="E47" s="7"/>
    </row>
    <row r="48" ht="12.75" customHeight="1">
      <c r="E48" s="7"/>
    </row>
    <row r="49" ht="12.75" customHeight="1">
      <c r="E49" s="7"/>
    </row>
    <row r="50" ht="12.75" customHeight="1">
      <c r="E50" s="7"/>
    </row>
    <row r="51" ht="12.75" customHeight="1">
      <c r="E51" s="7"/>
    </row>
    <row r="52" ht="12.75" customHeight="1">
      <c r="E52" s="7"/>
    </row>
    <row r="53" ht="12.75" customHeight="1">
      <c r="E53" s="7"/>
    </row>
    <row r="54" ht="12.75" customHeight="1">
      <c r="E54" s="7"/>
    </row>
    <row r="55" ht="12.75" customHeight="1">
      <c r="E55" s="7"/>
    </row>
    <row r="56" ht="12.75" customHeight="1">
      <c r="E56" s="7"/>
    </row>
    <row r="57" ht="12.75" customHeight="1">
      <c r="E57" s="7"/>
    </row>
    <row r="58" ht="12.75" customHeight="1">
      <c r="E58" s="7"/>
    </row>
    <row r="59" ht="12.75" customHeight="1">
      <c r="E59" s="7"/>
    </row>
    <row r="60" ht="12.75" customHeight="1">
      <c r="E60" s="7"/>
    </row>
    <row r="61" ht="12.75" customHeight="1">
      <c r="E61" s="7"/>
    </row>
    <row r="62" ht="12.75" customHeight="1">
      <c r="E62" s="7"/>
    </row>
    <row r="63" ht="12.75" customHeight="1">
      <c r="E63" s="7"/>
    </row>
    <row r="64" ht="12.75" customHeight="1">
      <c r="E64" s="7"/>
    </row>
    <row r="65" ht="12.75" customHeight="1">
      <c r="E65" s="7"/>
    </row>
    <row r="66" ht="12.75" customHeight="1">
      <c r="E66" s="7"/>
    </row>
    <row r="67" ht="12.75" customHeight="1">
      <c r="E67" s="7"/>
    </row>
    <row r="68" ht="12.75" customHeight="1">
      <c r="E68" s="7"/>
    </row>
    <row r="69" ht="12.75" customHeight="1">
      <c r="E69" s="7"/>
    </row>
    <row r="70" ht="12.75" customHeight="1">
      <c r="E70" s="7"/>
    </row>
    <row r="71" ht="12.75" customHeight="1">
      <c r="E71" s="7"/>
    </row>
    <row r="72" ht="12.75" customHeight="1">
      <c r="E72" s="7"/>
    </row>
    <row r="73" ht="12.75" customHeight="1">
      <c r="E73" s="7"/>
    </row>
    <row r="74" ht="12.75" customHeight="1">
      <c r="E74" s="7"/>
    </row>
    <row r="75" ht="12.75" customHeight="1">
      <c r="E75" s="7"/>
    </row>
    <row r="76" ht="12.75" customHeight="1">
      <c r="E76" s="7"/>
    </row>
    <row r="77" ht="12.75" customHeight="1">
      <c r="E77" s="7"/>
    </row>
    <row r="78" ht="12.75" customHeight="1">
      <c r="E78" s="7"/>
    </row>
    <row r="79" ht="12.75" customHeight="1">
      <c r="E79" s="7"/>
    </row>
    <row r="80" ht="12.75" customHeight="1">
      <c r="E80" s="7"/>
    </row>
    <row r="81" ht="12.75" customHeight="1">
      <c r="E81" s="7"/>
    </row>
    <row r="82" ht="12.75" customHeight="1">
      <c r="E82" s="7"/>
    </row>
    <row r="83" ht="12.75" customHeight="1">
      <c r="E83" s="7"/>
    </row>
    <row r="84" ht="12.75" customHeight="1">
      <c r="E84" s="7"/>
    </row>
    <row r="85" ht="12.75" customHeight="1">
      <c r="E85" s="7"/>
    </row>
    <row r="86" ht="12.75" customHeight="1">
      <c r="E86" s="7"/>
    </row>
    <row r="87" ht="12.75" customHeight="1">
      <c r="E87" s="7"/>
    </row>
    <row r="88" ht="12.75" customHeight="1">
      <c r="E88" s="7"/>
    </row>
    <row r="89" ht="12.75" customHeight="1">
      <c r="E89" s="7"/>
    </row>
    <row r="90" ht="12.75" customHeight="1">
      <c r="E90" s="7"/>
    </row>
    <row r="91" ht="12.75" customHeight="1">
      <c r="E91" s="7"/>
    </row>
    <row r="92" ht="12.75" customHeight="1">
      <c r="E92" s="7"/>
    </row>
    <row r="93" ht="12.75" customHeight="1">
      <c r="E93" s="7"/>
    </row>
    <row r="94" ht="12.75" customHeight="1">
      <c r="E94" s="7"/>
    </row>
    <row r="95" ht="12.75" customHeight="1">
      <c r="E95" s="7"/>
    </row>
    <row r="96" ht="12.75" customHeight="1">
      <c r="E96" s="7"/>
    </row>
    <row r="97" ht="12.75" customHeight="1">
      <c r="E97" s="7"/>
    </row>
    <row r="98" ht="12.75" customHeight="1">
      <c r="E98" s="7"/>
    </row>
    <row r="99" ht="12.75" customHeight="1">
      <c r="E99" s="7"/>
    </row>
    <row r="100" ht="12.75" customHeight="1">
      <c r="E100" s="7"/>
    </row>
    <row r="101" ht="12.75" customHeight="1">
      <c r="E101" s="7"/>
    </row>
    <row r="102" ht="12.75" customHeight="1">
      <c r="E102" s="7"/>
    </row>
    <row r="103" ht="12.75" customHeight="1">
      <c r="E103" s="7"/>
    </row>
    <row r="104" ht="12.75" customHeight="1">
      <c r="E104" s="7"/>
    </row>
    <row r="105" ht="12.75" customHeight="1">
      <c r="E105" s="7"/>
    </row>
    <row r="106" ht="12.75" customHeight="1">
      <c r="E106" s="7"/>
    </row>
    <row r="107" ht="12.75" customHeight="1">
      <c r="E107" s="7"/>
    </row>
    <row r="108" ht="12.75" customHeight="1">
      <c r="E108" s="7"/>
    </row>
    <row r="109" ht="12.75" customHeight="1">
      <c r="E109" s="7"/>
    </row>
    <row r="110" ht="12.75" customHeight="1">
      <c r="E110" s="7"/>
    </row>
    <row r="111" ht="12.75" customHeight="1">
      <c r="E111" s="7"/>
    </row>
    <row r="112" ht="12.75" customHeight="1">
      <c r="E112" s="7"/>
    </row>
    <row r="113" ht="12.75" customHeight="1">
      <c r="E113" s="7"/>
    </row>
    <row r="114" ht="12.75" customHeight="1">
      <c r="E114" s="7"/>
    </row>
    <row r="115" ht="12.75" customHeight="1">
      <c r="E115" s="7"/>
    </row>
    <row r="116" ht="12.75" customHeight="1">
      <c r="E116" s="7"/>
    </row>
    <row r="117" ht="12.75" customHeight="1">
      <c r="E117" s="7"/>
    </row>
    <row r="118" ht="12.75" customHeight="1">
      <c r="E118" s="7"/>
    </row>
    <row r="119" ht="12.75" customHeight="1">
      <c r="E119" s="7"/>
    </row>
    <row r="120" ht="12.75" customHeight="1">
      <c r="E120" s="7"/>
    </row>
    <row r="121" ht="12.75" customHeight="1">
      <c r="E121" s="7"/>
    </row>
    <row r="122" ht="12.75" customHeight="1">
      <c r="E122" s="7"/>
    </row>
    <row r="123" ht="12.75" customHeight="1">
      <c r="E123" s="7"/>
    </row>
    <row r="124" ht="12.75" customHeight="1">
      <c r="E124" s="7"/>
    </row>
    <row r="125" ht="12.75" customHeight="1">
      <c r="E125" s="7"/>
    </row>
    <row r="126" ht="12.75" customHeight="1">
      <c r="E126" s="7"/>
    </row>
    <row r="127" ht="12.75" customHeight="1">
      <c r="E127" s="7"/>
    </row>
    <row r="128" ht="12.75" customHeight="1">
      <c r="E128" s="7"/>
    </row>
    <row r="129" ht="12.75" customHeight="1">
      <c r="E129" s="7"/>
    </row>
    <row r="130" ht="12.75" customHeight="1">
      <c r="E130" s="7"/>
    </row>
    <row r="131" ht="12.75" customHeight="1">
      <c r="E131" s="7"/>
    </row>
    <row r="132" ht="12.75" customHeight="1">
      <c r="E132" s="7"/>
    </row>
    <row r="133" ht="12.75" customHeight="1">
      <c r="E133" s="7"/>
    </row>
    <row r="134" ht="12.75" customHeight="1">
      <c r="E134" s="7"/>
    </row>
    <row r="135" ht="12.75" customHeight="1">
      <c r="E135" s="7"/>
    </row>
    <row r="136" ht="12.75" customHeight="1">
      <c r="E136" s="7"/>
    </row>
    <row r="137" ht="12.75" customHeight="1">
      <c r="E137" s="7"/>
    </row>
    <row r="138" ht="12.75" customHeight="1">
      <c r="E138" s="7"/>
    </row>
    <row r="139" ht="12.75" customHeight="1">
      <c r="E139" s="7"/>
    </row>
    <row r="140" ht="12.75" customHeight="1">
      <c r="E140" s="7"/>
    </row>
    <row r="141" ht="12.75" customHeight="1">
      <c r="E141" s="7"/>
    </row>
    <row r="142" ht="12.75" customHeight="1">
      <c r="E142" s="7"/>
    </row>
    <row r="143" ht="12.75" customHeight="1">
      <c r="E143" s="7"/>
    </row>
    <row r="144" ht="12.75" customHeight="1">
      <c r="E144" s="7"/>
    </row>
    <row r="145" ht="12.75" customHeight="1">
      <c r="E145" s="7"/>
    </row>
    <row r="146" ht="12.75" customHeight="1">
      <c r="E146" s="7"/>
    </row>
    <row r="147" ht="12.75" customHeight="1">
      <c r="E147" s="7"/>
    </row>
    <row r="148" ht="12.75" customHeight="1">
      <c r="E148" s="7"/>
    </row>
    <row r="149" ht="12.75" customHeight="1">
      <c r="E149" s="7"/>
    </row>
    <row r="150" ht="12.75" customHeight="1">
      <c r="E150" s="7"/>
    </row>
    <row r="151" ht="12.75" customHeight="1">
      <c r="E151" s="7"/>
    </row>
    <row r="152" ht="12.75" customHeight="1">
      <c r="E152" s="7"/>
    </row>
    <row r="153" ht="12.75" customHeight="1">
      <c r="E153" s="7"/>
    </row>
    <row r="154" ht="12.75" customHeight="1">
      <c r="E154" s="7"/>
    </row>
    <row r="155" ht="12.75" customHeight="1">
      <c r="E155" s="7"/>
    </row>
    <row r="156" ht="12.75" customHeight="1">
      <c r="E156" s="7"/>
    </row>
    <row r="157" ht="12.75" customHeight="1">
      <c r="E157" s="7"/>
    </row>
    <row r="158" ht="12.75" customHeight="1">
      <c r="E158" s="7"/>
    </row>
    <row r="159" ht="12.75" customHeight="1">
      <c r="E159" s="7"/>
    </row>
    <row r="160" ht="12.75" customHeight="1">
      <c r="E160" s="7"/>
    </row>
    <row r="161" ht="12.75" customHeight="1">
      <c r="E161" s="7"/>
    </row>
    <row r="162" ht="12.75" customHeight="1">
      <c r="E162" s="7"/>
    </row>
    <row r="163" ht="12.75" customHeight="1">
      <c r="E163" s="7"/>
    </row>
    <row r="164" ht="12.75" customHeight="1">
      <c r="E164" s="7"/>
    </row>
    <row r="165" ht="12.75" customHeight="1">
      <c r="E165" s="7"/>
    </row>
    <row r="166" ht="12.75" customHeight="1">
      <c r="E166" s="7"/>
    </row>
    <row r="167" ht="12.75" customHeight="1">
      <c r="E167" s="7"/>
    </row>
    <row r="168" ht="12.75" customHeight="1">
      <c r="E168" s="7"/>
    </row>
    <row r="169" ht="12.75" customHeight="1">
      <c r="E169" s="7"/>
    </row>
    <row r="170" ht="12.75" customHeight="1">
      <c r="E170" s="7"/>
    </row>
    <row r="171" ht="12.75" customHeight="1">
      <c r="E171" s="7"/>
    </row>
    <row r="172" ht="12.75" customHeight="1">
      <c r="E172" s="7"/>
    </row>
    <row r="173" ht="12.75" customHeight="1">
      <c r="E173" s="7"/>
    </row>
    <row r="174" ht="12.75" customHeight="1">
      <c r="E174" s="7"/>
    </row>
    <row r="175" ht="12.75" customHeight="1">
      <c r="E175" s="7"/>
    </row>
    <row r="176" ht="12.75" customHeight="1">
      <c r="E176" s="7"/>
    </row>
    <row r="177" ht="12.75" customHeight="1">
      <c r="E177" s="7"/>
    </row>
    <row r="178" ht="12.75" customHeight="1">
      <c r="E178" s="7"/>
    </row>
    <row r="179" ht="12.75" customHeight="1">
      <c r="E179" s="7"/>
    </row>
    <row r="180" ht="12.75" customHeight="1">
      <c r="E180" s="7"/>
    </row>
    <row r="181" ht="12.75" customHeight="1">
      <c r="E181" s="7"/>
    </row>
    <row r="182" ht="12.75" customHeight="1">
      <c r="E182" s="7"/>
    </row>
    <row r="183" ht="12.75" customHeight="1">
      <c r="E183" s="7"/>
    </row>
    <row r="184" ht="12.75" customHeight="1">
      <c r="E184" s="7"/>
    </row>
    <row r="185" ht="12.75" customHeight="1">
      <c r="E185" s="7"/>
    </row>
    <row r="186" ht="12.75" customHeight="1">
      <c r="E186" s="7"/>
    </row>
    <row r="187" ht="12.75" customHeight="1">
      <c r="E187" s="7"/>
    </row>
    <row r="188" ht="12.75" customHeight="1">
      <c r="E188" s="7"/>
    </row>
    <row r="189" ht="12.75" customHeight="1">
      <c r="E189" s="7"/>
    </row>
    <row r="190" ht="12.75" customHeight="1">
      <c r="E190" s="7"/>
    </row>
    <row r="191" ht="12.75" customHeight="1">
      <c r="E191" s="7"/>
    </row>
    <row r="192" ht="12.75" customHeight="1">
      <c r="E192" s="7"/>
    </row>
    <row r="193" ht="12.75" customHeight="1">
      <c r="E193" s="7"/>
    </row>
    <row r="194" ht="12.75" customHeight="1">
      <c r="E194" s="7"/>
    </row>
    <row r="195" ht="12.75" customHeight="1">
      <c r="E195" s="7"/>
    </row>
    <row r="196" ht="12.75" customHeight="1">
      <c r="E196" s="7"/>
    </row>
    <row r="197" ht="12.75" customHeight="1">
      <c r="E197" s="7"/>
    </row>
    <row r="198" ht="12.75" customHeight="1">
      <c r="E198" s="7"/>
    </row>
    <row r="199" ht="12.75" customHeight="1">
      <c r="E199" s="7"/>
    </row>
    <row r="200" ht="12.75" customHeight="1">
      <c r="E200" s="7"/>
    </row>
    <row r="201" ht="12.75" customHeight="1">
      <c r="E201" s="7"/>
    </row>
    <row r="202" ht="12.75" customHeight="1">
      <c r="E202" s="7"/>
    </row>
    <row r="203" ht="12.75" customHeight="1">
      <c r="E203" s="7"/>
    </row>
    <row r="204" ht="12.75" customHeight="1">
      <c r="E204" s="7"/>
    </row>
    <row r="205" ht="12.75" customHeight="1">
      <c r="E205" s="7"/>
    </row>
    <row r="206" ht="12.75" customHeight="1">
      <c r="E206" s="7"/>
    </row>
    <row r="207" ht="12.75" customHeight="1">
      <c r="E207" s="7"/>
    </row>
    <row r="208" ht="12.75" customHeight="1">
      <c r="E208" s="7"/>
    </row>
    <row r="209" ht="12.75" customHeight="1">
      <c r="E209" s="7"/>
    </row>
    <row r="210" ht="12.75" customHeight="1">
      <c r="E210" s="7"/>
    </row>
    <row r="211" ht="12.75" customHeight="1">
      <c r="E211" s="7"/>
    </row>
    <row r="212" ht="12.75" customHeight="1">
      <c r="E212" s="7"/>
    </row>
    <row r="213" ht="12.75" customHeight="1">
      <c r="E213" s="7"/>
    </row>
    <row r="214" ht="12.75" customHeight="1">
      <c r="E214" s="7"/>
    </row>
    <row r="215" ht="12.75" customHeight="1">
      <c r="E215" s="7"/>
    </row>
    <row r="216" ht="12.75" customHeight="1">
      <c r="E216" s="7"/>
    </row>
    <row r="217" ht="12.75" customHeight="1">
      <c r="E217" s="7"/>
    </row>
    <row r="218" ht="12.75" customHeight="1">
      <c r="E218" s="7"/>
    </row>
    <row r="219" ht="12.75" customHeight="1">
      <c r="E219" s="7"/>
    </row>
    <row r="220" ht="12.75" customHeight="1">
      <c r="E220" s="7"/>
    </row>
    <row r="221" ht="12.75" customHeight="1">
      <c r="E221" s="7"/>
    </row>
    <row r="222" ht="12.75" customHeight="1">
      <c r="E222" s="7"/>
    </row>
    <row r="223" ht="12.75" customHeight="1">
      <c r="E223" s="7"/>
    </row>
    <row r="224" ht="12.75" customHeight="1">
      <c r="E224" s="7"/>
    </row>
    <row r="225" ht="12.75" customHeight="1">
      <c r="E225" s="7"/>
    </row>
    <row r="226" ht="12.75" customHeight="1">
      <c r="E226" s="7"/>
    </row>
    <row r="227" ht="12.75" customHeight="1">
      <c r="E227" s="7"/>
    </row>
    <row r="228" ht="12.75" customHeight="1">
      <c r="E228" s="7"/>
    </row>
    <row r="229" ht="12.75" customHeight="1">
      <c r="E229" s="7"/>
    </row>
    <row r="230" ht="12.75" customHeight="1">
      <c r="E230" s="7"/>
    </row>
    <row r="231" ht="12.75" customHeight="1">
      <c r="E231" s="7"/>
    </row>
    <row r="232" ht="12.75" customHeight="1">
      <c r="E232" s="7"/>
    </row>
    <row r="233" ht="12.75" customHeight="1">
      <c r="E233" s="7"/>
    </row>
    <row r="234" ht="12.75" customHeight="1">
      <c r="E234" s="7"/>
    </row>
    <row r="235" ht="12.75" customHeight="1">
      <c r="E235" s="7"/>
    </row>
    <row r="236" ht="12.75" customHeight="1">
      <c r="E236" s="7"/>
    </row>
    <row r="237" ht="12.75" customHeight="1">
      <c r="E237" s="7"/>
    </row>
    <row r="238" ht="12.75" customHeight="1">
      <c r="E238" s="7"/>
    </row>
    <row r="239" ht="12.75" customHeight="1">
      <c r="E239" s="7"/>
    </row>
    <row r="240" ht="12.75" customHeight="1">
      <c r="E240" s="7"/>
    </row>
    <row r="241" ht="12.75" customHeight="1">
      <c r="E241" s="7"/>
    </row>
    <row r="242" ht="12.75" customHeight="1">
      <c r="E242" s="7"/>
    </row>
    <row r="243" ht="12.75" customHeight="1">
      <c r="E243" s="7"/>
    </row>
    <row r="244" ht="12.75" customHeight="1">
      <c r="E244" s="7"/>
    </row>
    <row r="245" ht="12.75" customHeight="1">
      <c r="E245" s="7"/>
    </row>
    <row r="246" ht="12.75" customHeight="1">
      <c r="E246" s="7"/>
    </row>
    <row r="247" ht="12.75" customHeight="1">
      <c r="E247" s="7"/>
    </row>
    <row r="248" ht="12.75" customHeight="1">
      <c r="E248" s="7"/>
    </row>
    <row r="249" ht="12.75" customHeight="1">
      <c r="E249" s="7"/>
    </row>
    <row r="250" ht="12.75" customHeight="1">
      <c r="E250" s="7"/>
    </row>
    <row r="251" ht="12.75" customHeight="1">
      <c r="E251" s="7"/>
    </row>
    <row r="252" ht="12.75" customHeight="1">
      <c r="E252" s="7"/>
    </row>
    <row r="253" ht="12.75" customHeight="1">
      <c r="E253" s="7"/>
    </row>
    <row r="254" ht="12.75" customHeight="1">
      <c r="E254" s="7"/>
    </row>
    <row r="255" ht="12.75" customHeight="1">
      <c r="E255" s="7"/>
    </row>
    <row r="256" ht="12.75" customHeight="1">
      <c r="E256" s="7"/>
    </row>
    <row r="257" ht="12.75" customHeight="1">
      <c r="E257" s="7"/>
    </row>
    <row r="258" ht="12.75" customHeight="1">
      <c r="E258" s="7"/>
    </row>
    <row r="259" ht="12.75" customHeight="1">
      <c r="E259" s="7"/>
    </row>
    <row r="260" ht="12.75" customHeight="1">
      <c r="E260" s="7"/>
    </row>
    <row r="261" ht="12.75" customHeight="1">
      <c r="E261" s="7"/>
    </row>
    <row r="262" ht="12.75" customHeight="1">
      <c r="E262" s="7"/>
    </row>
    <row r="263" ht="12.75" customHeight="1">
      <c r="E263" s="7"/>
    </row>
    <row r="264" ht="12.75" customHeight="1">
      <c r="E264" s="7"/>
    </row>
    <row r="265" ht="12.75" customHeight="1">
      <c r="E265" s="7"/>
    </row>
    <row r="266" ht="12.75" customHeight="1">
      <c r="E266" s="7"/>
    </row>
    <row r="267" ht="12.75" customHeight="1">
      <c r="E267" s="7"/>
    </row>
    <row r="268" ht="12.75" customHeight="1">
      <c r="E268" s="7"/>
    </row>
    <row r="269" ht="12.75" customHeight="1">
      <c r="E269" s="7"/>
    </row>
    <row r="270" ht="12.75" customHeight="1">
      <c r="E270" s="7"/>
    </row>
    <row r="271" ht="12.75" customHeight="1">
      <c r="E271" s="7"/>
    </row>
    <row r="272" ht="12.75" customHeight="1">
      <c r="E272" s="7"/>
    </row>
    <row r="273" ht="12.75" customHeight="1">
      <c r="E273" s="7"/>
    </row>
    <row r="274" ht="12.75" customHeight="1">
      <c r="E274" s="7"/>
    </row>
    <row r="275" ht="12.75" customHeight="1">
      <c r="E275" s="7"/>
    </row>
    <row r="276" ht="12.75" customHeight="1">
      <c r="E276" s="7"/>
    </row>
    <row r="277" ht="12.75" customHeight="1">
      <c r="E277" s="7"/>
    </row>
    <row r="278" ht="12.75" customHeight="1">
      <c r="E278" s="7"/>
    </row>
    <row r="279" ht="12.75" customHeight="1">
      <c r="E279" s="7"/>
    </row>
    <row r="280" ht="12.75" customHeight="1">
      <c r="E280" s="7"/>
    </row>
    <row r="281" ht="12.75" customHeight="1">
      <c r="E281" s="7"/>
    </row>
    <row r="282" ht="12.75" customHeight="1">
      <c r="E282" s="7"/>
    </row>
    <row r="283" ht="12.75" customHeight="1">
      <c r="E283" s="7"/>
    </row>
    <row r="284" ht="12.75" customHeight="1">
      <c r="E284" s="7"/>
    </row>
    <row r="285" ht="12.75" customHeight="1">
      <c r="E285" s="7"/>
    </row>
    <row r="286" ht="12.75" customHeight="1">
      <c r="E286" s="7"/>
    </row>
    <row r="287" ht="12.75" customHeight="1">
      <c r="E287" s="7"/>
    </row>
    <row r="288" ht="12.75" customHeight="1">
      <c r="E288" s="7"/>
    </row>
    <row r="289" ht="12.75" customHeight="1">
      <c r="E289" s="7"/>
    </row>
    <row r="290" ht="12.75" customHeight="1">
      <c r="E290" s="7"/>
    </row>
    <row r="291" ht="12.75" customHeight="1">
      <c r="E291" s="7"/>
    </row>
    <row r="292" ht="12.75" customHeight="1">
      <c r="E292" s="7"/>
    </row>
    <row r="293" ht="12.75" customHeight="1">
      <c r="E293" s="7"/>
    </row>
    <row r="294" ht="12.75" customHeight="1">
      <c r="E294" s="7"/>
    </row>
    <row r="295" ht="12.75" customHeight="1">
      <c r="E295" s="7"/>
    </row>
    <row r="296" ht="12.75" customHeight="1">
      <c r="E296" s="7"/>
    </row>
    <row r="297" ht="12.75" customHeight="1">
      <c r="E297" s="7"/>
    </row>
    <row r="298" ht="12.75" customHeight="1">
      <c r="E298" s="7"/>
    </row>
    <row r="299" ht="12.75" customHeight="1">
      <c r="E299" s="7"/>
    </row>
    <row r="300" ht="12.75" customHeight="1">
      <c r="E300" s="7"/>
    </row>
    <row r="301" ht="12.75" customHeight="1">
      <c r="E301" s="7"/>
    </row>
    <row r="302" ht="12.75" customHeight="1">
      <c r="E302" s="7"/>
    </row>
    <row r="303" ht="12.75" customHeight="1">
      <c r="E303" s="7"/>
    </row>
    <row r="304" ht="12.75" customHeight="1">
      <c r="E304" s="7"/>
    </row>
    <row r="305" ht="12.75" customHeight="1">
      <c r="E305" s="7"/>
    </row>
    <row r="306" ht="12.75" customHeight="1">
      <c r="E306" s="7"/>
    </row>
    <row r="307" ht="12.75" customHeight="1">
      <c r="E307" s="7"/>
    </row>
    <row r="308" ht="12.75" customHeight="1">
      <c r="E308" s="7"/>
    </row>
    <row r="309" ht="12.75" customHeight="1">
      <c r="E309" s="7"/>
    </row>
    <row r="310" ht="12.75" customHeight="1">
      <c r="E310" s="7"/>
    </row>
    <row r="311" ht="12.75" customHeight="1">
      <c r="E311" s="7"/>
    </row>
    <row r="312" ht="12.75" customHeight="1">
      <c r="E312" s="7"/>
    </row>
    <row r="313" ht="12.75" customHeight="1">
      <c r="E313" s="7"/>
    </row>
    <row r="314" ht="12.75" customHeight="1">
      <c r="E314" s="7"/>
    </row>
    <row r="315" ht="12.75" customHeight="1">
      <c r="E315" s="7"/>
    </row>
    <row r="316" ht="12.75" customHeight="1">
      <c r="E316" s="7"/>
    </row>
    <row r="317" ht="12.75" customHeight="1">
      <c r="E317" s="7"/>
    </row>
    <row r="318" ht="12.75" customHeight="1">
      <c r="E318" s="7"/>
    </row>
    <row r="319" ht="12.75" customHeight="1">
      <c r="E319" s="7"/>
    </row>
    <row r="320" ht="12.75" customHeight="1">
      <c r="E320" s="7"/>
    </row>
    <row r="321" ht="12.75" customHeight="1">
      <c r="E321" s="7"/>
    </row>
    <row r="322" ht="12.75" customHeight="1">
      <c r="E322" s="7"/>
    </row>
    <row r="323" ht="12.75" customHeight="1">
      <c r="E323" s="7"/>
    </row>
    <row r="324" ht="12.75" customHeight="1">
      <c r="E324" s="7"/>
    </row>
    <row r="325" ht="12.75" customHeight="1">
      <c r="E325" s="7"/>
    </row>
    <row r="326" ht="12.75" customHeight="1">
      <c r="E326" s="7"/>
    </row>
    <row r="327" ht="12.75" customHeight="1">
      <c r="E327" s="7"/>
    </row>
    <row r="328" ht="12.75" customHeight="1">
      <c r="E328" s="7"/>
    </row>
    <row r="329" ht="12.75" customHeight="1">
      <c r="E329" s="7"/>
    </row>
    <row r="330" ht="12.75" customHeight="1">
      <c r="E330" s="7"/>
    </row>
    <row r="331" ht="12.75" customHeight="1">
      <c r="E331" s="7"/>
    </row>
    <row r="332" ht="12.75" customHeight="1">
      <c r="E332" s="7"/>
    </row>
    <row r="333" ht="12.75" customHeight="1">
      <c r="E333" s="7"/>
    </row>
    <row r="334" ht="12.75" customHeight="1">
      <c r="E334" s="7"/>
    </row>
    <row r="335" ht="12.75" customHeight="1">
      <c r="E335" s="7"/>
    </row>
    <row r="336" ht="12.75" customHeight="1">
      <c r="E336" s="7"/>
    </row>
    <row r="337" ht="12.75" customHeight="1">
      <c r="E337" s="7"/>
    </row>
    <row r="338" ht="12.75" customHeight="1">
      <c r="E338" s="7"/>
    </row>
    <row r="339" ht="12.75" customHeight="1">
      <c r="E339" s="7"/>
    </row>
    <row r="340" ht="12.75" customHeight="1">
      <c r="E340" s="7"/>
    </row>
    <row r="341" ht="12.75" customHeight="1">
      <c r="E341" s="7"/>
    </row>
    <row r="342" ht="12.75" customHeight="1">
      <c r="E342" s="7"/>
    </row>
    <row r="343" ht="12.75" customHeight="1">
      <c r="E343" s="7"/>
    </row>
    <row r="344" ht="12.75" customHeight="1">
      <c r="E344" s="7"/>
    </row>
    <row r="345" ht="12.75" customHeight="1">
      <c r="E345" s="7"/>
    </row>
    <row r="346" ht="12.75" customHeight="1">
      <c r="E346" s="7"/>
    </row>
    <row r="347" ht="12.75" customHeight="1">
      <c r="E347" s="7"/>
    </row>
    <row r="348" ht="12.75" customHeight="1">
      <c r="E348" s="7"/>
    </row>
    <row r="349" ht="12.75" customHeight="1">
      <c r="E349" s="7"/>
    </row>
    <row r="350" ht="12.75" customHeight="1">
      <c r="E350" s="7"/>
    </row>
    <row r="351" ht="12.75" customHeight="1">
      <c r="E351" s="7"/>
    </row>
    <row r="352" ht="12.75" customHeight="1">
      <c r="E352" s="7"/>
    </row>
    <row r="353" ht="12.75" customHeight="1">
      <c r="E353" s="7"/>
    </row>
    <row r="354" ht="12.75" customHeight="1">
      <c r="E354" s="7"/>
    </row>
    <row r="355" ht="12.75" customHeight="1">
      <c r="E355" s="7"/>
    </row>
    <row r="356" ht="12.75" customHeight="1">
      <c r="E356" s="7"/>
    </row>
    <row r="357" ht="12.75" customHeight="1">
      <c r="E357" s="7"/>
    </row>
    <row r="358" ht="12.75" customHeight="1">
      <c r="E358" s="7"/>
    </row>
    <row r="359" ht="12.75" customHeight="1">
      <c r="E359" s="7"/>
    </row>
    <row r="360" ht="12.75" customHeight="1">
      <c r="E360" s="7"/>
    </row>
    <row r="361" ht="12.75" customHeight="1">
      <c r="E361" s="7"/>
    </row>
    <row r="362" ht="12.75" customHeight="1">
      <c r="E362" s="7"/>
    </row>
    <row r="363" ht="12.75" customHeight="1">
      <c r="E363" s="7"/>
    </row>
    <row r="364" ht="12.75" customHeight="1">
      <c r="E364" s="7"/>
    </row>
    <row r="365" ht="12.75" customHeight="1">
      <c r="E365" s="7"/>
    </row>
    <row r="366" ht="12.75" customHeight="1">
      <c r="E366" s="7"/>
    </row>
    <row r="367" ht="12.75" customHeight="1">
      <c r="E367" s="7"/>
    </row>
    <row r="368" ht="12.75" customHeight="1">
      <c r="E368" s="7"/>
    </row>
    <row r="369" ht="12.75" customHeight="1">
      <c r="E369" s="7"/>
    </row>
    <row r="370" ht="12.75" customHeight="1">
      <c r="E370" s="7"/>
    </row>
    <row r="371" ht="12.75" customHeight="1">
      <c r="E371" s="7"/>
    </row>
    <row r="372" ht="12.75" customHeight="1">
      <c r="E372" s="7"/>
    </row>
    <row r="373" ht="12.75" customHeight="1">
      <c r="E373" s="7"/>
    </row>
    <row r="374" ht="12.75" customHeight="1">
      <c r="E374" s="7"/>
    </row>
    <row r="375" ht="12.75" customHeight="1">
      <c r="E375" s="7"/>
    </row>
    <row r="376" ht="12.75" customHeight="1">
      <c r="E376" s="7"/>
    </row>
    <row r="377" ht="12.75" customHeight="1">
      <c r="E377" s="7"/>
    </row>
    <row r="378" ht="12.75" customHeight="1">
      <c r="E378" s="7"/>
    </row>
    <row r="379" ht="12.75" customHeight="1">
      <c r="E379" s="7"/>
    </row>
    <row r="380" ht="12.75" customHeight="1">
      <c r="E380" s="7"/>
    </row>
    <row r="381" ht="12.75" customHeight="1">
      <c r="E381" s="7"/>
    </row>
    <row r="382" ht="12.75" customHeight="1">
      <c r="E382" s="7"/>
    </row>
    <row r="383" ht="12.75" customHeight="1">
      <c r="E383" s="7"/>
    </row>
    <row r="384" ht="12.75" customHeight="1">
      <c r="E384" s="7"/>
    </row>
    <row r="385" ht="12.75" customHeight="1">
      <c r="E385" s="7"/>
    </row>
    <row r="386" ht="12.75" customHeight="1">
      <c r="E386" s="7"/>
    </row>
    <row r="387" ht="12.75" customHeight="1">
      <c r="E387" s="7"/>
    </row>
    <row r="388" ht="12.75" customHeight="1">
      <c r="E388" s="7"/>
    </row>
    <row r="389" ht="12.75" customHeight="1">
      <c r="E389" s="7"/>
    </row>
    <row r="390" ht="12.75" customHeight="1">
      <c r="E390" s="7"/>
    </row>
    <row r="391" ht="12.75" customHeight="1">
      <c r="E391" s="7"/>
    </row>
    <row r="392" ht="12.75" customHeight="1">
      <c r="E392" s="7"/>
    </row>
    <row r="393" ht="12.75" customHeight="1">
      <c r="E393" s="7"/>
    </row>
    <row r="394" ht="12.75" customHeight="1">
      <c r="E394" s="7"/>
    </row>
    <row r="395" ht="12.75" customHeight="1">
      <c r="E395" s="7"/>
    </row>
    <row r="396" ht="12.75" customHeight="1">
      <c r="E396" s="7"/>
    </row>
    <row r="397" ht="12.75" customHeight="1">
      <c r="E397" s="7"/>
    </row>
    <row r="398" ht="12.75" customHeight="1">
      <c r="E398" s="7"/>
    </row>
    <row r="399" ht="12.75" customHeight="1">
      <c r="E399" s="7"/>
    </row>
    <row r="400" ht="12.75" customHeight="1">
      <c r="E400" s="7"/>
    </row>
    <row r="401" ht="12.75" customHeight="1">
      <c r="E401" s="7"/>
    </row>
    <row r="402" ht="12.75" customHeight="1">
      <c r="E402" s="7"/>
    </row>
    <row r="403" ht="12.75" customHeight="1">
      <c r="E403" s="7"/>
    </row>
    <row r="404" ht="12.75" customHeight="1">
      <c r="E404" s="7"/>
    </row>
    <row r="405" ht="12.75" customHeight="1">
      <c r="E405" s="7"/>
    </row>
    <row r="406" ht="12.75" customHeight="1">
      <c r="E406" s="7"/>
    </row>
    <row r="407" ht="12.75" customHeight="1">
      <c r="E407" s="7"/>
    </row>
    <row r="408" ht="12.75" customHeight="1">
      <c r="E408" s="7"/>
    </row>
    <row r="409" ht="12.75" customHeight="1">
      <c r="E409" s="7"/>
    </row>
    <row r="410" ht="12.75" customHeight="1">
      <c r="E410" s="7"/>
    </row>
    <row r="411" ht="12.75" customHeight="1">
      <c r="E411" s="7"/>
    </row>
    <row r="412" ht="12.75" customHeight="1">
      <c r="E412" s="7"/>
    </row>
    <row r="413" ht="12.75" customHeight="1">
      <c r="E413" s="7"/>
    </row>
    <row r="414" ht="12.75" customHeight="1">
      <c r="E414" s="7"/>
    </row>
    <row r="415" ht="12.75" customHeight="1">
      <c r="E415" s="7"/>
    </row>
    <row r="416" ht="12.75" customHeight="1">
      <c r="E416" s="7"/>
    </row>
    <row r="417" ht="12.75" customHeight="1">
      <c r="E417" s="7"/>
    </row>
    <row r="418" ht="12.75" customHeight="1">
      <c r="E418" s="7"/>
    </row>
    <row r="419" ht="12.75" customHeight="1">
      <c r="E419" s="7"/>
    </row>
    <row r="420" ht="12.75" customHeight="1">
      <c r="E420" s="7"/>
    </row>
    <row r="421" ht="12.75" customHeight="1">
      <c r="E421" s="7"/>
    </row>
    <row r="422" ht="12.75" customHeight="1">
      <c r="E422" s="7"/>
    </row>
    <row r="423" ht="12.75" customHeight="1">
      <c r="E423" s="7"/>
    </row>
    <row r="424" ht="12.75" customHeight="1">
      <c r="E424" s="7"/>
    </row>
    <row r="425" ht="12.75" customHeight="1">
      <c r="E425" s="7"/>
    </row>
    <row r="426" ht="12.75" customHeight="1">
      <c r="E426" s="7"/>
    </row>
    <row r="427" ht="12.75" customHeight="1">
      <c r="E427" s="7"/>
    </row>
    <row r="428" ht="12.75" customHeight="1">
      <c r="E428" s="7"/>
    </row>
    <row r="429" ht="12.75" customHeight="1">
      <c r="E429" s="7"/>
    </row>
    <row r="430" ht="12.75" customHeight="1">
      <c r="E430" s="7"/>
    </row>
    <row r="431" ht="12.75" customHeight="1">
      <c r="E431" s="7"/>
    </row>
    <row r="432" ht="12.75" customHeight="1">
      <c r="E432" s="7"/>
    </row>
    <row r="433" ht="12.75" customHeight="1">
      <c r="E433" s="7"/>
    </row>
    <row r="434" ht="12.75" customHeight="1">
      <c r="E434" s="7"/>
    </row>
    <row r="435" ht="12.75" customHeight="1">
      <c r="E435" s="7"/>
    </row>
    <row r="436" ht="12.75" customHeight="1">
      <c r="E436" s="7"/>
    </row>
    <row r="437" ht="12.75" customHeight="1">
      <c r="E437" s="7"/>
    </row>
    <row r="438" ht="12.75" customHeight="1">
      <c r="E438" s="7"/>
    </row>
    <row r="439" ht="12.75" customHeight="1">
      <c r="E439" s="7"/>
    </row>
    <row r="440" ht="12.75" customHeight="1">
      <c r="E440" s="7"/>
    </row>
    <row r="441" ht="12.75" customHeight="1">
      <c r="E441" s="7"/>
    </row>
    <row r="442" ht="12.75" customHeight="1">
      <c r="E442" s="7"/>
    </row>
    <row r="443" ht="12.75" customHeight="1">
      <c r="E443" s="7"/>
    </row>
    <row r="444" ht="12.75" customHeight="1">
      <c r="E444" s="7"/>
    </row>
    <row r="445" ht="12.75" customHeight="1">
      <c r="E445" s="7"/>
    </row>
    <row r="446" ht="12.75" customHeight="1">
      <c r="E446" s="7"/>
    </row>
    <row r="447" ht="12.75" customHeight="1">
      <c r="E447" s="7"/>
    </row>
    <row r="448" ht="12.75" customHeight="1">
      <c r="E448" s="7"/>
    </row>
    <row r="449" ht="12.75" customHeight="1">
      <c r="E449" s="7"/>
    </row>
    <row r="450" ht="12.75" customHeight="1">
      <c r="E450" s="7"/>
    </row>
    <row r="451" ht="12.75" customHeight="1">
      <c r="E451" s="7"/>
    </row>
    <row r="452" ht="12.75" customHeight="1">
      <c r="E452" s="7"/>
    </row>
    <row r="453" ht="12.75" customHeight="1">
      <c r="E453" s="7"/>
    </row>
    <row r="454" ht="12.75" customHeight="1">
      <c r="E454" s="7"/>
    </row>
    <row r="455" ht="12.75" customHeight="1">
      <c r="E455" s="7"/>
    </row>
    <row r="456" ht="12.75" customHeight="1">
      <c r="E456" s="7"/>
    </row>
    <row r="457" ht="12.75" customHeight="1">
      <c r="E457" s="7"/>
    </row>
    <row r="458" ht="12.75" customHeight="1">
      <c r="E458" s="7"/>
    </row>
    <row r="459" ht="12.75" customHeight="1">
      <c r="E459" s="7"/>
    </row>
    <row r="460" ht="12.75" customHeight="1">
      <c r="E460" s="7"/>
    </row>
    <row r="461" ht="12.75" customHeight="1">
      <c r="E461" s="7"/>
    </row>
    <row r="462" ht="12.75" customHeight="1">
      <c r="E462" s="7"/>
    </row>
    <row r="463" ht="12.75" customHeight="1">
      <c r="E463" s="7"/>
    </row>
    <row r="464" ht="12.75" customHeight="1">
      <c r="E464" s="7"/>
    </row>
    <row r="465" ht="12.75" customHeight="1">
      <c r="E465" s="7"/>
    </row>
    <row r="466" ht="12.75" customHeight="1">
      <c r="E466" s="7"/>
    </row>
    <row r="467" ht="12.75" customHeight="1">
      <c r="E467" s="7"/>
    </row>
    <row r="468" ht="12.75" customHeight="1">
      <c r="E468" s="7"/>
    </row>
    <row r="469" ht="12.75" customHeight="1">
      <c r="E469" s="7"/>
    </row>
    <row r="470" ht="12.75" customHeight="1">
      <c r="E470" s="7"/>
    </row>
    <row r="471" ht="12.75" customHeight="1">
      <c r="E471" s="7"/>
    </row>
    <row r="472" ht="12.75" customHeight="1">
      <c r="E472" s="7"/>
    </row>
    <row r="473" ht="12.75" customHeight="1">
      <c r="E473" s="7"/>
    </row>
    <row r="474" ht="12.75" customHeight="1">
      <c r="E474" s="7"/>
    </row>
    <row r="475" ht="12.75" customHeight="1">
      <c r="E475" s="7"/>
    </row>
    <row r="476" ht="12.75" customHeight="1">
      <c r="E476" s="7"/>
    </row>
    <row r="477" ht="12.75" customHeight="1">
      <c r="E477" s="7"/>
    </row>
    <row r="478" ht="12.75" customHeight="1">
      <c r="E478" s="7"/>
    </row>
    <row r="479" ht="12.75" customHeight="1">
      <c r="E479" s="7"/>
    </row>
    <row r="480" ht="12.75" customHeight="1">
      <c r="E480" s="7"/>
    </row>
    <row r="481" ht="12.75" customHeight="1">
      <c r="E481" s="7"/>
    </row>
    <row r="482" ht="12.75" customHeight="1">
      <c r="E482" s="7"/>
    </row>
    <row r="483" ht="12.75" customHeight="1">
      <c r="E483" s="7"/>
    </row>
    <row r="484" ht="12.75" customHeight="1">
      <c r="E484" s="7"/>
    </row>
    <row r="485" ht="12.75" customHeight="1">
      <c r="E485" s="7"/>
    </row>
    <row r="486" ht="12.75" customHeight="1">
      <c r="E486" s="7"/>
    </row>
    <row r="487" ht="12.75" customHeight="1">
      <c r="E487" s="7"/>
    </row>
    <row r="488" ht="12.75" customHeight="1">
      <c r="E488" s="7"/>
    </row>
    <row r="489" ht="12.75" customHeight="1">
      <c r="E489" s="7"/>
    </row>
    <row r="490" ht="12.75" customHeight="1">
      <c r="E490" s="7"/>
    </row>
    <row r="491" ht="12.75" customHeight="1">
      <c r="E491" s="7"/>
    </row>
    <row r="492" ht="12.75" customHeight="1">
      <c r="E492" s="7"/>
    </row>
    <row r="493" ht="12.75" customHeight="1">
      <c r="E493" s="7"/>
    </row>
    <row r="494" ht="12.75" customHeight="1">
      <c r="E494" s="7"/>
    </row>
    <row r="495" ht="12.75" customHeight="1">
      <c r="E495" s="7"/>
    </row>
    <row r="496" ht="12.75" customHeight="1">
      <c r="E496" s="7"/>
    </row>
    <row r="497" ht="12.75" customHeight="1">
      <c r="E497" s="7"/>
    </row>
    <row r="498" ht="12.75" customHeight="1">
      <c r="E498" s="7"/>
    </row>
    <row r="499" ht="12.75" customHeight="1">
      <c r="E499" s="7"/>
    </row>
    <row r="500" ht="12.75" customHeight="1">
      <c r="E500" s="7"/>
    </row>
    <row r="501" ht="12.75" customHeight="1">
      <c r="E501" s="7"/>
    </row>
    <row r="502" ht="12.75" customHeight="1">
      <c r="E502" s="7"/>
    </row>
    <row r="503" ht="12.75" customHeight="1">
      <c r="E503" s="7"/>
    </row>
    <row r="504" ht="12.75" customHeight="1">
      <c r="E504" s="7"/>
    </row>
    <row r="505" ht="12.75" customHeight="1">
      <c r="E505" s="7"/>
    </row>
    <row r="506" ht="12.75" customHeight="1">
      <c r="E506" s="7"/>
    </row>
    <row r="507" ht="12.75" customHeight="1">
      <c r="E507" s="7"/>
    </row>
    <row r="508" ht="12.75" customHeight="1">
      <c r="E508" s="7"/>
    </row>
    <row r="509" ht="12.75" customHeight="1">
      <c r="E509" s="7"/>
    </row>
    <row r="510" ht="12.75" customHeight="1">
      <c r="E510" s="7"/>
    </row>
    <row r="511" ht="12.75" customHeight="1">
      <c r="E511" s="7"/>
    </row>
    <row r="512" ht="12.75" customHeight="1">
      <c r="E512" s="7"/>
    </row>
    <row r="513" ht="12.75" customHeight="1">
      <c r="E513" s="7"/>
    </row>
    <row r="514" ht="12.75" customHeight="1">
      <c r="E514" s="7"/>
    </row>
    <row r="515" ht="12.75" customHeight="1">
      <c r="E515" s="7"/>
    </row>
    <row r="516" ht="12.75" customHeight="1">
      <c r="E516" s="7"/>
    </row>
    <row r="517" ht="12.75" customHeight="1">
      <c r="E517" s="7"/>
    </row>
    <row r="518" ht="12.75" customHeight="1">
      <c r="E518" s="7"/>
    </row>
    <row r="519" ht="12.75" customHeight="1">
      <c r="E519" s="7"/>
    </row>
    <row r="520" ht="12.75" customHeight="1">
      <c r="E520" s="7"/>
    </row>
    <row r="521" ht="12.75" customHeight="1">
      <c r="E521" s="7"/>
    </row>
    <row r="522" ht="12.75" customHeight="1">
      <c r="E522" s="7"/>
    </row>
    <row r="523" ht="12.75" customHeight="1">
      <c r="E523" s="7"/>
    </row>
    <row r="524" ht="12.75" customHeight="1">
      <c r="E524" s="7"/>
    </row>
    <row r="525" ht="12.75" customHeight="1">
      <c r="E525" s="7"/>
    </row>
    <row r="526" ht="12.75" customHeight="1">
      <c r="E526" s="7"/>
    </row>
    <row r="527" ht="12.75" customHeight="1">
      <c r="E527" s="7"/>
    </row>
    <row r="528" ht="12.75" customHeight="1">
      <c r="E528" s="7"/>
    </row>
    <row r="529" ht="12.75" customHeight="1">
      <c r="E529" s="7"/>
    </row>
    <row r="530" ht="12.75" customHeight="1">
      <c r="E530" s="7"/>
    </row>
    <row r="531" ht="12.75" customHeight="1">
      <c r="E531" s="7"/>
    </row>
    <row r="532" ht="12.75" customHeight="1">
      <c r="E532" s="7"/>
    </row>
    <row r="533" ht="12.75" customHeight="1">
      <c r="E533" s="7"/>
    </row>
    <row r="534" ht="12.75" customHeight="1">
      <c r="E534" s="7"/>
    </row>
    <row r="535" ht="12.75" customHeight="1">
      <c r="E535" s="7"/>
    </row>
    <row r="536" ht="12.75" customHeight="1">
      <c r="E536" s="7"/>
    </row>
    <row r="537" ht="12.75" customHeight="1">
      <c r="E537" s="7"/>
    </row>
    <row r="538" ht="12.75" customHeight="1">
      <c r="E538" s="7"/>
    </row>
    <row r="539" ht="12.75" customHeight="1">
      <c r="E539" s="7"/>
    </row>
    <row r="540" ht="12.75" customHeight="1">
      <c r="E540" s="7"/>
    </row>
    <row r="541" ht="12.75" customHeight="1">
      <c r="E541" s="7"/>
    </row>
    <row r="542" ht="12.75" customHeight="1">
      <c r="E542" s="7"/>
    </row>
    <row r="543" ht="12.75" customHeight="1">
      <c r="E543" s="7"/>
    </row>
    <row r="544" ht="12.75" customHeight="1">
      <c r="E544" s="7"/>
    </row>
    <row r="545" ht="12.75" customHeight="1">
      <c r="E545" s="7"/>
    </row>
    <row r="546" ht="12.75" customHeight="1">
      <c r="E546" s="7"/>
    </row>
    <row r="547" ht="12.75" customHeight="1">
      <c r="E547" s="7"/>
    </row>
    <row r="548" ht="12.75" customHeight="1">
      <c r="E548" s="7"/>
    </row>
    <row r="549" ht="12.75" customHeight="1">
      <c r="E549" s="7"/>
    </row>
    <row r="550" ht="12.75" customHeight="1">
      <c r="E550" s="7"/>
    </row>
    <row r="551" ht="12.75" customHeight="1">
      <c r="E551" s="7"/>
    </row>
    <row r="552" ht="12.75" customHeight="1">
      <c r="E552" s="7"/>
    </row>
    <row r="553" ht="12.75" customHeight="1">
      <c r="E553" s="7"/>
    </row>
    <row r="554" ht="12.75" customHeight="1">
      <c r="E554" s="7"/>
    </row>
    <row r="555" ht="12.75" customHeight="1">
      <c r="E555" s="7"/>
    </row>
    <row r="556" ht="12.75" customHeight="1">
      <c r="E556" s="7"/>
    </row>
    <row r="557" ht="12.75" customHeight="1">
      <c r="E557" s="7"/>
    </row>
    <row r="558" ht="12.75" customHeight="1">
      <c r="E558" s="7"/>
    </row>
    <row r="559" ht="12.75" customHeight="1">
      <c r="E559" s="7"/>
    </row>
    <row r="560" ht="12.75" customHeight="1">
      <c r="E560" s="7"/>
    </row>
    <row r="561" ht="12.75" customHeight="1">
      <c r="E561" s="7"/>
    </row>
    <row r="562" ht="12.75" customHeight="1">
      <c r="E562" s="7"/>
    </row>
    <row r="563" ht="12.75" customHeight="1">
      <c r="E563" s="7"/>
    </row>
    <row r="564" ht="12.75" customHeight="1">
      <c r="E564" s="7"/>
    </row>
    <row r="565" ht="12.75" customHeight="1">
      <c r="E565" s="7"/>
    </row>
    <row r="566" ht="12.75" customHeight="1">
      <c r="E566" s="7"/>
    </row>
    <row r="567" ht="12.75" customHeight="1">
      <c r="E567" s="7"/>
    </row>
    <row r="568" ht="12.75" customHeight="1">
      <c r="E568" s="7"/>
    </row>
    <row r="569" ht="12.75" customHeight="1">
      <c r="E569" s="7"/>
    </row>
    <row r="570" ht="12.75" customHeight="1">
      <c r="E570" s="7"/>
    </row>
    <row r="571" ht="12.75" customHeight="1">
      <c r="E571" s="7"/>
    </row>
    <row r="572" ht="12.75" customHeight="1">
      <c r="E572" s="7"/>
    </row>
    <row r="573" ht="12.75" customHeight="1">
      <c r="E573" s="7"/>
    </row>
    <row r="574" ht="12.75" customHeight="1">
      <c r="E574" s="7"/>
    </row>
    <row r="575" ht="12.75" customHeight="1">
      <c r="E575" s="7"/>
    </row>
    <row r="576" ht="12.75" customHeight="1">
      <c r="E576" s="7"/>
    </row>
    <row r="577" ht="12.75" customHeight="1">
      <c r="E577" s="7"/>
    </row>
    <row r="578" ht="12.75" customHeight="1">
      <c r="E578" s="7"/>
    </row>
    <row r="579" ht="12.75" customHeight="1">
      <c r="E579" s="7"/>
    </row>
    <row r="580" ht="12.75" customHeight="1">
      <c r="E580" s="7"/>
    </row>
    <row r="581" ht="12.75" customHeight="1">
      <c r="E581" s="7"/>
    </row>
    <row r="582" ht="12.75" customHeight="1">
      <c r="E582" s="7"/>
    </row>
    <row r="583" ht="12.75" customHeight="1">
      <c r="E583" s="7"/>
    </row>
    <row r="584" ht="12.75" customHeight="1">
      <c r="E584" s="7"/>
    </row>
    <row r="585" ht="12.75" customHeight="1">
      <c r="E585" s="7"/>
    </row>
    <row r="586" ht="12.75" customHeight="1">
      <c r="E586" s="7"/>
    </row>
    <row r="587" ht="12.75" customHeight="1">
      <c r="E587" s="7"/>
    </row>
    <row r="588" ht="12.75" customHeight="1">
      <c r="E588" s="7"/>
    </row>
    <row r="589" ht="12.75" customHeight="1">
      <c r="E589" s="7"/>
    </row>
    <row r="590" ht="12.75" customHeight="1">
      <c r="E590" s="7"/>
    </row>
    <row r="591" ht="12.75" customHeight="1">
      <c r="E591" s="7"/>
    </row>
    <row r="592" ht="12.75" customHeight="1">
      <c r="E592" s="7"/>
    </row>
    <row r="593" ht="12.75" customHeight="1">
      <c r="E593" s="7"/>
    </row>
    <row r="594" ht="12.75" customHeight="1">
      <c r="E594" s="7"/>
    </row>
    <row r="595" ht="12.75" customHeight="1">
      <c r="E595" s="7"/>
    </row>
    <row r="596" ht="12.75" customHeight="1">
      <c r="E596" s="7"/>
    </row>
    <row r="597" ht="12.75" customHeight="1">
      <c r="E597" s="7"/>
    </row>
    <row r="598" ht="12.75" customHeight="1">
      <c r="E598" s="7"/>
    </row>
    <row r="599" ht="12.75" customHeight="1">
      <c r="E599" s="7"/>
    </row>
    <row r="600" ht="12.75" customHeight="1">
      <c r="E600" s="7"/>
    </row>
    <row r="601" ht="12.75" customHeight="1">
      <c r="E601" s="7"/>
    </row>
    <row r="602" ht="12.75" customHeight="1">
      <c r="E602" s="7"/>
    </row>
    <row r="603" ht="12.75" customHeight="1">
      <c r="E603" s="7"/>
    </row>
    <row r="604" ht="12.75" customHeight="1">
      <c r="E604" s="7"/>
    </row>
    <row r="605" ht="12.75" customHeight="1">
      <c r="E605" s="7"/>
    </row>
    <row r="606" ht="12.75" customHeight="1">
      <c r="E606" s="7"/>
    </row>
    <row r="607" ht="12.75" customHeight="1">
      <c r="E607" s="7"/>
    </row>
    <row r="608" ht="12.75" customHeight="1">
      <c r="E608" s="7"/>
    </row>
    <row r="609" ht="12.75" customHeight="1">
      <c r="E609" s="7"/>
    </row>
    <row r="610" ht="12.75" customHeight="1">
      <c r="E610" s="7"/>
    </row>
    <row r="611" ht="12.75" customHeight="1">
      <c r="E611" s="7"/>
    </row>
    <row r="612" ht="12.75" customHeight="1">
      <c r="E612" s="7"/>
    </row>
    <row r="613" ht="12.75" customHeight="1">
      <c r="E613" s="7"/>
    </row>
    <row r="614" ht="12.75" customHeight="1">
      <c r="E614" s="7"/>
    </row>
    <row r="615" ht="12.75" customHeight="1">
      <c r="E615" s="7"/>
    </row>
    <row r="616" ht="12.75" customHeight="1">
      <c r="E616" s="7"/>
    </row>
    <row r="617" ht="12.75" customHeight="1">
      <c r="E617" s="7"/>
    </row>
    <row r="618" ht="12.75" customHeight="1">
      <c r="E618" s="7"/>
    </row>
    <row r="619" ht="12.75" customHeight="1">
      <c r="E619" s="7"/>
    </row>
    <row r="620" ht="12.75" customHeight="1">
      <c r="E620" s="7"/>
    </row>
    <row r="621" ht="12.75" customHeight="1">
      <c r="E621" s="7"/>
    </row>
    <row r="622" ht="12.75" customHeight="1">
      <c r="E622" s="7"/>
    </row>
    <row r="623" ht="12.75" customHeight="1">
      <c r="E623" s="7"/>
    </row>
    <row r="624" ht="12.75" customHeight="1">
      <c r="E624" s="7"/>
    </row>
    <row r="625" ht="12.75" customHeight="1">
      <c r="E625" s="7"/>
    </row>
    <row r="626" ht="12.75" customHeight="1">
      <c r="E626" s="7"/>
    </row>
    <row r="627" ht="12.75" customHeight="1">
      <c r="E627" s="7"/>
    </row>
    <row r="628" ht="12.75" customHeight="1">
      <c r="E628" s="7"/>
    </row>
    <row r="629" ht="12.75" customHeight="1">
      <c r="E629" s="7"/>
    </row>
    <row r="630" ht="12.75" customHeight="1">
      <c r="E630" s="7"/>
    </row>
    <row r="631" ht="12.75" customHeight="1">
      <c r="E631" s="7"/>
    </row>
    <row r="632" ht="12.75" customHeight="1">
      <c r="E632" s="7"/>
    </row>
    <row r="633" ht="12.75" customHeight="1">
      <c r="E633" s="7"/>
    </row>
    <row r="634" ht="12.75" customHeight="1">
      <c r="E634" s="7"/>
    </row>
    <row r="635" ht="12.75" customHeight="1">
      <c r="E635" s="7"/>
    </row>
    <row r="636" ht="12.75" customHeight="1">
      <c r="E636" s="7"/>
    </row>
    <row r="637" ht="12.75" customHeight="1">
      <c r="E637" s="7"/>
    </row>
    <row r="638" ht="12.75" customHeight="1">
      <c r="E638" s="7"/>
    </row>
    <row r="639" ht="12.75" customHeight="1">
      <c r="E639" s="7"/>
    </row>
    <row r="640" ht="12.75" customHeight="1">
      <c r="E640" s="7"/>
    </row>
    <row r="641" ht="12.75" customHeight="1">
      <c r="E641" s="7"/>
    </row>
    <row r="642" ht="12.75" customHeight="1">
      <c r="E642" s="7"/>
    </row>
    <row r="643" ht="12.75" customHeight="1">
      <c r="E643" s="7"/>
    </row>
    <row r="644" ht="12.75" customHeight="1">
      <c r="E644" s="7"/>
    </row>
    <row r="645" ht="12.75" customHeight="1">
      <c r="E645" s="7"/>
    </row>
    <row r="646" ht="12.75" customHeight="1">
      <c r="E646" s="7"/>
    </row>
    <row r="647" ht="12.75" customHeight="1">
      <c r="E647" s="7"/>
    </row>
    <row r="648" ht="12.75" customHeight="1">
      <c r="E648" s="7"/>
    </row>
    <row r="649" ht="12.75" customHeight="1">
      <c r="E649" s="7"/>
    </row>
    <row r="650" ht="12.75" customHeight="1">
      <c r="E650" s="7"/>
    </row>
    <row r="651" ht="12.75" customHeight="1">
      <c r="E651" s="7"/>
    </row>
    <row r="652" ht="12.75" customHeight="1">
      <c r="E652" s="7"/>
    </row>
    <row r="653" ht="12.75" customHeight="1">
      <c r="E653" s="7"/>
    </row>
    <row r="654" ht="12.75" customHeight="1">
      <c r="E654" s="7"/>
    </row>
    <row r="655" ht="12.75" customHeight="1">
      <c r="E655" s="7"/>
    </row>
    <row r="656" ht="12.75" customHeight="1">
      <c r="E656" s="7"/>
    </row>
    <row r="657" ht="12.75" customHeight="1">
      <c r="E657" s="7"/>
    </row>
    <row r="658" ht="12.75" customHeight="1">
      <c r="E658" s="7"/>
    </row>
    <row r="659" ht="12.75" customHeight="1">
      <c r="E659" s="7"/>
    </row>
    <row r="660" ht="12.75" customHeight="1">
      <c r="E660" s="7"/>
    </row>
    <row r="661" ht="12.75" customHeight="1">
      <c r="E661" s="7"/>
    </row>
    <row r="662" ht="12.75" customHeight="1">
      <c r="E662" s="7"/>
    </row>
    <row r="663" ht="12.75" customHeight="1">
      <c r="E663" s="7"/>
    </row>
    <row r="664" ht="12.75" customHeight="1">
      <c r="E664" s="7"/>
    </row>
    <row r="665" ht="12.75" customHeight="1">
      <c r="E665" s="7"/>
    </row>
    <row r="666" ht="12.75" customHeight="1">
      <c r="E666" s="7"/>
    </row>
    <row r="667" ht="12.75" customHeight="1">
      <c r="E667" s="7"/>
    </row>
    <row r="668" ht="12.75" customHeight="1">
      <c r="E668" s="7"/>
    </row>
    <row r="669" ht="12.75" customHeight="1">
      <c r="E669" s="7"/>
    </row>
    <row r="670" ht="12.75" customHeight="1">
      <c r="E670" s="7"/>
    </row>
    <row r="671" ht="12.75" customHeight="1">
      <c r="E671" s="7"/>
    </row>
    <row r="672" ht="12.75" customHeight="1">
      <c r="E672" s="7"/>
    </row>
    <row r="673" ht="12.75" customHeight="1">
      <c r="E673" s="7"/>
    </row>
    <row r="674" ht="12.75" customHeight="1">
      <c r="E674" s="7"/>
    </row>
    <row r="675" ht="12.75" customHeight="1">
      <c r="E675" s="7"/>
    </row>
    <row r="676" ht="12.75" customHeight="1">
      <c r="E676" s="7"/>
    </row>
    <row r="677" ht="12.75" customHeight="1">
      <c r="E677" s="7"/>
    </row>
    <row r="678" ht="12.75" customHeight="1">
      <c r="E678" s="7"/>
    </row>
    <row r="679" ht="12.75" customHeight="1">
      <c r="E679" s="7"/>
    </row>
    <row r="680" ht="12.75" customHeight="1">
      <c r="E680" s="7"/>
    </row>
    <row r="681" ht="12.75" customHeight="1">
      <c r="E681" s="7"/>
    </row>
    <row r="682" ht="12.75" customHeight="1">
      <c r="E682" s="7"/>
    </row>
    <row r="683" ht="12.75" customHeight="1">
      <c r="E683" s="7"/>
    </row>
    <row r="684" ht="12.75" customHeight="1">
      <c r="E684" s="7"/>
    </row>
    <row r="685" ht="12.75" customHeight="1">
      <c r="E685" s="7"/>
    </row>
    <row r="686" ht="12.75" customHeight="1">
      <c r="E686" s="7"/>
    </row>
    <row r="687" ht="12.75" customHeight="1">
      <c r="E687" s="7"/>
    </row>
    <row r="688" ht="12.75" customHeight="1">
      <c r="E688" s="7"/>
    </row>
    <row r="689" ht="12.75" customHeight="1">
      <c r="E689" s="7"/>
    </row>
    <row r="690" ht="12.75" customHeight="1">
      <c r="E690" s="7"/>
    </row>
    <row r="691" ht="12.75" customHeight="1">
      <c r="E691" s="7"/>
    </row>
    <row r="692" ht="12.75" customHeight="1">
      <c r="E692" s="7"/>
    </row>
    <row r="693" ht="12.75" customHeight="1">
      <c r="E693" s="7"/>
    </row>
    <row r="694" ht="12.75" customHeight="1">
      <c r="E694" s="7"/>
    </row>
    <row r="695" ht="12.75" customHeight="1">
      <c r="E695" s="7"/>
    </row>
    <row r="696" ht="12.75" customHeight="1">
      <c r="E696" s="7"/>
    </row>
    <row r="697" ht="12.75" customHeight="1">
      <c r="E697" s="7"/>
    </row>
    <row r="698" ht="12.75" customHeight="1">
      <c r="E698" s="7"/>
    </row>
    <row r="699" ht="12.75" customHeight="1">
      <c r="E699" s="7"/>
    </row>
    <row r="700" ht="12.75" customHeight="1">
      <c r="E700" s="7"/>
    </row>
    <row r="701" ht="12.75" customHeight="1">
      <c r="E701" s="7"/>
    </row>
    <row r="702" ht="12.75" customHeight="1">
      <c r="E702" s="7"/>
    </row>
    <row r="703" ht="12.75" customHeight="1">
      <c r="E703" s="7"/>
    </row>
    <row r="704" ht="12.75" customHeight="1">
      <c r="E704" s="7"/>
    </row>
    <row r="705" ht="12.75" customHeight="1">
      <c r="E705" s="7"/>
    </row>
    <row r="706" ht="12.75" customHeight="1">
      <c r="E706" s="7"/>
    </row>
    <row r="707" ht="12.75" customHeight="1">
      <c r="E707" s="7"/>
    </row>
    <row r="708" ht="12.75" customHeight="1">
      <c r="E708" s="7"/>
    </row>
    <row r="709" ht="12.75" customHeight="1">
      <c r="E709" s="7"/>
    </row>
    <row r="710" ht="12.75" customHeight="1">
      <c r="E710" s="7"/>
    </row>
    <row r="711" ht="12.75" customHeight="1">
      <c r="E711" s="7"/>
    </row>
    <row r="712" ht="12.75" customHeight="1">
      <c r="E712" s="7"/>
    </row>
    <row r="713" ht="12.75" customHeight="1">
      <c r="E713" s="7"/>
    </row>
    <row r="714" ht="12.75" customHeight="1">
      <c r="E714" s="7"/>
    </row>
    <row r="715" ht="12.75" customHeight="1">
      <c r="E715" s="7"/>
    </row>
    <row r="716" ht="12.75" customHeight="1">
      <c r="E716" s="7"/>
    </row>
    <row r="717" ht="12.75" customHeight="1">
      <c r="E717" s="7"/>
    </row>
    <row r="718" ht="12.75" customHeight="1">
      <c r="E718" s="7"/>
    </row>
    <row r="719" ht="12.75" customHeight="1">
      <c r="E719" s="7"/>
    </row>
    <row r="720" ht="12.75" customHeight="1">
      <c r="E720" s="7"/>
    </row>
    <row r="721" ht="12.75" customHeight="1">
      <c r="E721" s="7"/>
    </row>
    <row r="722" ht="12.75" customHeight="1">
      <c r="E722" s="7"/>
    </row>
    <row r="723" ht="12.75" customHeight="1">
      <c r="E723" s="7"/>
    </row>
    <row r="724" ht="12.75" customHeight="1">
      <c r="E724" s="7"/>
    </row>
    <row r="725" ht="12.75" customHeight="1">
      <c r="E725" s="7"/>
    </row>
    <row r="726" ht="12.75" customHeight="1">
      <c r="E726" s="7"/>
    </row>
    <row r="727" ht="12.75" customHeight="1">
      <c r="E727" s="7"/>
    </row>
    <row r="728" ht="12.75" customHeight="1">
      <c r="E728" s="7"/>
    </row>
    <row r="729" ht="12.75" customHeight="1">
      <c r="E729" s="7"/>
    </row>
    <row r="730" ht="12.75" customHeight="1">
      <c r="E730" s="7"/>
    </row>
    <row r="731" ht="12.75" customHeight="1">
      <c r="E731" s="7"/>
    </row>
    <row r="732" ht="12.75" customHeight="1">
      <c r="E732" s="7"/>
    </row>
    <row r="733" ht="12.75" customHeight="1">
      <c r="E733" s="7"/>
    </row>
    <row r="734" ht="12.75" customHeight="1">
      <c r="E734" s="7"/>
    </row>
    <row r="735" ht="12.75" customHeight="1">
      <c r="E735" s="7"/>
    </row>
    <row r="736" ht="12.75" customHeight="1">
      <c r="E736" s="7"/>
    </row>
    <row r="737" ht="12.75" customHeight="1">
      <c r="E737" s="7"/>
    </row>
    <row r="738" ht="12.75" customHeight="1">
      <c r="E738" s="7"/>
    </row>
    <row r="739" ht="12.75" customHeight="1">
      <c r="E739" s="7"/>
    </row>
    <row r="740" ht="12.75" customHeight="1">
      <c r="E740" s="7"/>
    </row>
    <row r="741" ht="12.75" customHeight="1">
      <c r="E741" s="7"/>
    </row>
    <row r="742" ht="12.75" customHeight="1">
      <c r="E742" s="7"/>
    </row>
    <row r="743" ht="12.75" customHeight="1">
      <c r="E743" s="7"/>
    </row>
    <row r="744" ht="12.75" customHeight="1">
      <c r="E744" s="7"/>
    </row>
    <row r="745" ht="12.75" customHeight="1">
      <c r="E745" s="7"/>
    </row>
    <row r="746" ht="12.75" customHeight="1">
      <c r="E746" s="7"/>
    </row>
    <row r="747" ht="12.75" customHeight="1">
      <c r="E747" s="7"/>
    </row>
    <row r="748" ht="12.75" customHeight="1">
      <c r="E748" s="7"/>
    </row>
    <row r="749" ht="12.75" customHeight="1">
      <c r="E749" s="7"/>
    </row>
    <row r="750" ht="12.75" customHeight="1">
      <c r="E750" s="7"/>
    </row>
    <row r="751" ht="12.75" customHeight="1">
      <c r="E751" s="7"/>
    </row>
    <row r="752" ht="12.75" customHeight="1">
      <c r="E752" s="7"/>
    </row>
    <row r="753" ht="12.75" customHeight="1">
      <c r="E753" s="7"/>
    </row>
    <row r="754" ht="12.75" customHeight="1">
      <c r="E754" s="7"/>
    </row>
    <row r="755" ht="12.75" customHeight="1">
      <c r="E755" s="7"/>
    </row>
    <row r="756" ht="12.75" customHeight="1">
      <c r="E756" s="7"/>
    </row>
    <row r="757" ht="12.75" customHeight="1">
      <c r="E757" s="7"/>
    </row>
    <row r="758" ht="12.75" customHeight="1">
      <c r="E758" s="7"/>
    </row>
    <row r="759" ht="12.75" customHeight="1">
      <c r="E759" s="7"/>
    </row>
    <row r="760" ht="12.75" customHeight="1">
      <c r="E760" s="7"/>
    </row>
    <row r="761" ht="12.75" customHeight="1">
      <c r="E761" s="7"/>
    </row>
    <row r="762" ht="12.75" customHeight="1">
      <c r="E762" s="7"/>
    </row>
    <row r="763" ht="12.75" customHeight="1">
      <c r="E763" s="7"/>
    </row>
    <row r="764" ht="12.75" customHeight="1">
      <c r="E764" s="7"/>
    </row>
    <row r="765" ht="12.75" customHeight="1">
      <c r="E765" s="7"/>
    </row>
    <row r="766" ht="12.75" customHeight="1">
      <c r="E766" s="7"/>
    </row>
    <row r="767" ht="12.75" customHeight="1">
      <c r="E767" s="7"/>
    </row>
    <row r="768" ht="12.75" customHeight="1">
      <c r="E768" s="7"/>
    </row>
    <row r="769" ht="12.75" customHeight="1">
      <c r="E769" s="7"/>
    </row>
    <row r="770" ht="12.75" customHeight="1">
      <c r="E770" s="7"/>
    </row>
    <row r="771" ht="12.75" customHeight="1">
      <c r="E771" s="7"/>
    </row>
    <row r="772" ht="12.75" customHeight="1">
      <c r="E772" s="7"/>
    </row>
    <row r="773" ht="12.75" customHeight="1">
      <c r="E773" s="7"/>
    </row>
    <row r="774" ht="12.75" customHeight="1">
      <c r="E774" s="7"/>
    </row>
    <row r="775" ht="12.75" customHeight="1">
      <c r="E775" s="7"/>
    </row>
    <row r="776" ht="12.75" customHeight="1">
      <c r="E776" s="7"/>
    </row>
    <row r="777" ht="12.75" customHeight="1">
      <c r="E777" s="7"/>
    </row>
    <row r="778" ht="12.75" customHeight="1">
      <c r="E778" s="7"/>
    </row>
    <row r="779" ht="12.75" customHeight="1">
      <c r="E779" s="7"/>
    </row>
    <row r="780" ht="12.75" customHeight="1">
      <c r="E780" s="7"/>
    </row>
    <row r="781" ht="12.75" customHeight="1">
      <c r="E781" s="7"/>
    </row>
    <row r="782" ht="12.75" customHeight="1">
      <c r="E782" s="7"/>
    </row>
    <row r="783" ht="12.75" customHeight="1">
      <c r="E783" s="7"/>
    </row>
    <row r="784" ht="12.75" customHeight="1">
      <c r="E784" s="7"/>
    </row>
    <row r="785" ht="12.75" customHeight="1">
      <c r="E785" s="7"/>
    </row>
    <row r="786" ht="12.75" customHeight="1">
      <c r="E786" s="7"/>
    </row>
    <row r="787" ht="12.75" customHeight="1">
      <c r="E787" s="7"/>
    </row>
    <row r="788" ht="12.75" customHeight="1">
      <c r="E788" s="7"/>
    </row>
    <row r="789" ht="12.75" customHeight="1">
      <c r="E789" s="7"/>
    </row>
    <row r="790" ht="12.75" customHeight="1">
      <c r="E790" s="7"/>
    </row>
    <row r="791" ht="12.75" customHeight="1">
      <c r="E791" s="7"/>
    </row>
    <row r="792" ht="12.75" customHeight="1">
      <c r="E792" s="7"/>
    </row>
    <row r="793" ht="12.75" customHeight="1">
      <c r="E793" s="7"/>
    </row>
    <row r="794" ht="12.75" customHeight="1">
      <c r="E794" s="7"/>
    </row>
    <row r="795" ht="12.75" customHeight="1">
      <c r="E795" s="7"/>
    </row>
    <row r="796" ht="12.75" customHeight="1">
      <c r="E796" s="7"/>
    </row>
    <row r="797" ht="12.75" customHeight="1">
      <c r="E797" s="7"/>
    </row>
    <row r="798" ht="12.75" customHeight="1">
      <c r="E798" s="7"/>
    </row>
    <row r="799" ht="12.75" customHeight="1">
      <c r="E799" s="7"/>
    </row>
    <row r="800" ht="12.75" customHeight="1">
      <c r="E800" s="7"/>
    </row>
    <row r="801" ht="12.75" customHeight="1">
      <c r="E801" s="7"/>
    </row>
    <row r="802" ht="12.75" customHeight="1">
      <c r="E802" s="7"/>
    </row>
    <row r="803" ht="12.75" customHeight="1">
      <c r="E803" s="7"/>
    </row>
    <row r="804" ht="12.75" customHeight="1">
      <c r="E804" s="7"/>
    </row>
    <row r="805" ht="12.75" customHeight="1">
      <c r="E805" s="7"/>
    </row>
    <row r="806" ht="12.75" customHeight="1">
      <c r="E806" s="7"/>
    </row>
    <row r="807" ht="12.75" customHeight="1">
      <c r="E807" s="7"/>
    </row>
    <row r="808" ht="12.75" customHeight="1">
      <c r="E808" s="7"/>
    </row>
    <row r="809" ht="12.75" customHeight="1">
      <c r="E809" s="7"/>
    </row>
    <row r="810" ht="12.75" customHeight="1">
      <c r="E810" s="7"/>
    </row>
    <row r="811" ht="12.75" customHeight="1">
      <c r="E811" s="7"/>
    </row>
    <row r="812" ht="12.75" customHeight="1">
      <c r="E812" s="7"/>
    </row>
    <row r="813" ht="12.75" customHeight="1">
      <c r="E813" s="7"/>
    </row>
    <row r="814" ht="12.75" customHeight="1">
      <c r="E814" s="7"/>
    </row>
    <row r="815" ht="12.75" customHeight="1">
      <c r="E815" s="7"/>
    </row>
    <row r="816" ht="12.75" customHeight="1">
      <c r="E816" s="7"/>
    </row>
    <row r="817" ht="12.75" customHeight="1">
      <c r="E817" s="7"/>
    </row>
    <row r="818" ht="12.75" customHeight="1">
      <c r="E818" s="7"/>
    </row>
    <row r="819" ht="12.75" customHeight="1">
      <c r="E819" s="7"/>
    </row>
    <row r="820" ht="12.75" customHeight="1">
      <c r="E820" s="7"/>
    </row>
    <row r="821" ht="12.75" customHeight="1">
      <c r="E821" s="7"/>
    </row>
    <row r="822" ht="12.75" customHeight="1">
      <c r="E822" s="7"/>
    </row>
    <row r="823" ht="12.75" customHeight="1">
      <c r="E823" s="7"/>
    </row>
    <row r="824" ht="12.75" customHeight="1">
      <c r="E824" s="7"/>
    </row>
    <row r="825" ht="12.75" customHeight="1">
      <c r="E825" s="7"/>
    </row>
    <row r="826" ht="12.75" customHeight="1">
      <c r="E826" s="7"/>
    </row>
    <row r="827" ht="12.75" customHeight="1">
      <c r="E827" s="7"/>
    </row>
    <row r="828" ht="12.75" customHeight="1">
      <c r="E828" s="7"/>
    </row>
    <row r="829" ht="12.75" customHeight="1">
      <c r="E829" s="7"/>
    </row>
    <row r="830" ht="12.75" customHeight="1">
      <c r="E830" s="7"/>
    </row>
    <row r="831" ht="12.75" customHeight="1">
      <c r="E831" s="7"/>
    </row>
    <row r="832" ht="12.75" customHeight="1">
      <c r="E832" s="7"/>
    </row>
    <row r="833" ht="12.75" customHeight="1">
      <c r="E833" s="7"/>
    </row>
    <row r="834" ht="12.75" customHeight="1">
      <c r="E834" s="7"/>
    </row>
    <row r="835" ht="12.75" customHeight="1">
      <c r="E835" s="7"/>
    </row>
    <row r="836" ht="12.75" customHeight="1">
      <c r="E836" s="7"/>
    </row>
    <row r="837" ht="12.75" customHeight="1">
      <c r="E837" s="7"/>
    </row>
    <row r="838" ht="12.75" customHeight="1">
      <c r="E838" s="7"/>
    </row>
    <row r="839" ht="12.75" customHeight="1">
      <c r="E839" s="7"/>
    </row>
    <row r="840" ht="12.75" customHeight="1">
      <c r="E840" s="7"/>
    </row>
    <row r="841" ht="12.75" customHeight="1">
      <c r="E841" s="7"/>
    </row>
    <row r="842" ht="12.75" customHeight="1">
      <c r="E842" s="7"/>
    </row>
    <row r="843" ht="12.75" customHeight="1">
      <c r="E843" s="7"/>
    </row>
    <row r="844" ht="12.75" customHeight="1">
      <c r="E844" s="7"/>
    </row>
    <row r="845" ht="12.75" customHeight="1">
      <c r="E845" s="7"/>
    </row>
    <row r="846" ht="12.75" customHeight="1">
      <c r="E846" s="7"/>
    </row>
    <row r="847" ht="12.75" customHeight="1">
      <c r="E847" s="7"/>
    </row>
    <row r="848" ht="12.75" customHeight="1">
      <c r="E848" s="7"/>
    </row>
    <row r="849" ht="12.75" customHeight="1">
      <c r="E849" s="7"/>
    </row>
    <row r="850" ht="12.75" customHeight="1">
      <c r="E850" s="7"/>
    </row>
    <row r="851" ht="12.75" customHeight="1">
      <c r="E851" s="7"/>
    </row>
    <row r="852" ht="12.75" customHeight="1">
      <c r="E852" s="7"/>
    </row>
    <row r="853" ht="12.75" customHeight="1">
      <c r="E853" s="7"/>
    </row>
    <row r="854" ht="12.75" customHeight="1">
      <c r="E854" s="7"/>
    </row>
    <row r="855" ht="12.75" customHeight="1">
      <c r="E855" s="7"/>
    </row>
    <row r="856" ht="12.75" customHeight="1">
      <c r="E856" s="7"/>
    </row>
    <row r="857" ht="12.75" customHeight="1">
      <c r="E857" s="7"/>
    </row>
    <row r="858" ht="12.75" customHeight="1">
      <c r="E858" s="7"/>
    </row>
    <row r="859" ht="12.75" customHeight="1">
      <c r="E859" s="7"/>
    </row>
    <row r="860" ht="12.75" customHeight="1">
      <c r="E860" s="7"/>
    </row>
    <row r="861" ht="12.75" customHeight="1">
      <c r="E861" s="7"/>
    </row>
    <row r="862" ht="12.75" customHeight="1">
      <c r="E862" s="7"/>
    </row>
    <row r="863" ht="12.75" customHeight="1">
      <c r="E863" s="7"/>
    </row>
    <row r="864" ht="12.75" customHeight="1">
      <c r="E864" s="7"/>
    </row>
    <row r="865" ht="12.75" customHeight="1">
      <c r="E865" s="7"/>
    </row>
    <row r="866" ht="12.75" customHeight="1">
      <c r="E866" s="7"/>
    </row>
    <row r="867" ht="12.75" customHeight="1">
      <c r="E867" s="7"/>
    </row>
    <row r="868" ht="12.75" customHeight="1">
      <c r="E868" s="7"/>
    </row>
    <row r="869" ht="12.75" customHeight="1">
      <c r="E869" s="7"/>
    </row>
    <row r="870" ht="12.75" customHeight="1">
      <c r="E870" s="7"/>
    </row>
    <row r="871" ht="12.75" customHeight="1">
      <c r="E871" s="7"/>
    </row>
    <row r="872" ht="12.75" customHeight="1">
      <c r="E872" s="7"/>
    </row>
    <row r="873" ht="12.75" customHeight="1">
      <c r="E873" s="7"/>
    </row>
    <row r="874" ht="12.75" customHeight="1">
      <c r="E874" s="7"/>
    </row>
    <row r="875" ht="12.75" customHeight="1">
      <c r="E875" s="7"/>
    </row>
    <row r="876" ht="12.75" customHeight="1">
      <c r="E876" s="7"/>
    </row>
    <row r="877" ht="12.75" customHeight="1">
      <c r="E877" s="7"/>
    </row>
    <row r="878" ht="12.75" customHeight="1">
      <c r="E878" s="7"/>
    </row>
    <row r="879" ht="12.75" customHeight="1">
      <c r="E879" s="7"/>
    </row>
    <row r="880" ht="12.75" customHeight="1">
      <c r="E880" s="7"/>
    </row>
    <row r="881" ht="12.75" customHeight="1">
      <c r="E881" s="7"/>
    </row>
    <row r="882" ht="12.75" customHeight="1">
      <c r="E882" s="7"/>
    </row>
    <row r="883" ht="12.75" customHeight="1">
      <c r="E883" s="7"/>
    </row>
    <row r="884" ht="12.75" customHeight="1">
      <c r="E884" s="7"/>
    </row>
    <row r="885" ht="12.75" customHeight="1">
      <c r="E885" s="7"/>
    </row>
    <row r="886" ht="12.75" customHeight="1">
      <c r="E886" s="7"/>
    </row>
    <row r="887" ht="12.75" customHeight="1">
      <c r="E887" s="7"/>
    </row>
    <row r="888" ht="12.75" customHeight="1">
      <c r="E888" s="7"/>
    </row>
    <row r="889" ht="12.75" customHeight="1">
      <c r="E889" s="7"/>
    </row>
    <row r="890" ht="12.75" customHeight="1">
      <c r="E890" s="7"/>
    </row>
    <row r="891" ht="12.75" customHeight="1">
      <c r="E891" s="7"/>
    </row>
    <row r="892" ht="12.75" customHeight="1">
      <c r="E892" s="7"/>
    </row>
    <row r="893" ht="12.75" customHeight="1">
      <c r="E893" s="7"/>
    </row>
    <row r="894" ht="12.75" customHeight="1">
      <c r="E894" s="7"/>
    </row>
    <row r="895" ht="12.75" customHeight="1">
      <c r="E895" s="7"/>
    </row>
    <row r="896" ht="12.75" customHeight="1">
      <c r="E896" s="7"/>
    </row>
    <row r="897" ht="12.75" customHeight="1">
      <c r="E897" s="7"/>
    </row>
    <row r="898" ht="12.75" customHeight="1">
      <c r="E898" s="7"/>
    </row>
    <row r="899" ht="12.75" customHeight="1">
      <c r="E899" s="7"/>
    </row>
    <row r="900" ht="12.75" customHeight="1">
      <c r="E900" s="7"/>
    </row>
    <row r="901" ht="12.75" customHeight="1">
      <c r="E901" s="7"/>
    </row>
    <row r="902" ht="12.75" customHeight="1">
      <c r="E902" s="7"/>
    </row>
    <row r="903" ht="12.75" customHeight="1">
      <c r="E903" s="7"/>
    </row>
    <row r="904" ht="12.75" customHeight="1">
      <c r="E904" s="7"/>
    </row>
    <row r="905" ht="12.75" customHeight="1">
      <c r="E905" s="7"/>
    </row>
    <row r="906" ht="12.75" customHeight="1">
      <c r="E906" s="7"/>
    </row>
    <row r="907" ht="12.75" customHeight="1">
      <c r="E907" s="7"/>
    </row>
    <row r="908" ht="12.75" customHeight="1">
      <c r="E908" s="7"/>
    </row>
    <row r="909" ht="12.75" customHeight="1">
      <c r="E909" s="7"/>
    </row>
    <row r="910" ht="12.75" customHeight="1">
      <c r="E910" s="7"/>
    </row>
    <row r="911" ht="12.75" customHeight="1">
      <c r="E911" s="7"/>
    </row>
    <row r="912" ht="12.75" customHeight="1">
      <c r="E912" s="7"/>
    </row>
    <row r="913" ht="12.75" customHeight="1">
      <c r="E913" s="7"/>
    </row>
    <row r="914" ht="12.75" customHeight="1">
      <c r="E914" s="7"/>
    </row>
    <row r="915" ht="12.75" customHeight="1">
      <c r="E915" s="7"/>
    </row>
    <row r="916" ht="12.75" customHeight="1">
      <c r="E916" s="7"/>
    </row>
    <row r="917" ht="12.75" customHeight="1">
      <c r="E917" s="7"/>
    </row>
    <row r="918" ht="12.75" customHeight="1">
      <c r="E918" s="7"/>
    </row>
    <row r="919" ht="12.75" customHeight="1">
      <c r="E919" s="7"/>
    </row>
    <row r="920" ht="12.75" customHeight="1">
      <c r="E920" s="7"/>
    </row>
    <row r="921" ht="12.75" customHeight="1">
      <c r="E921" s="7"/>
    </row>
    <row r="922" ht="12.75" customHeight="1">
      <c r="E922" s="7"/>
    </row>
    <row r="923" ht="12.75" customHeight="1">
      <c r="E923" s="7"/>
    </row>
    <row r="924" ht="12.75" customHeight="1">
      <c r="E924" s="7"/>
    </row>
    <row r="925" ht="12.75" customHeight="1">
      <c r="E925" s="7"/>
    </row>
    <row r="926" ht="12.75" customHeight="1">
      <c r="E926" s="7"/>
    </row>
    <row r="927" ht="12.75" customHeight="1">
      <c r="E927" s="7"/>
    </row>
    <row r="928" ht="12.75" customHeight="1">
      <c r="E928" s="7"/>
    </row>
    <row r="929" ht="12.75" customHeight="1">
      <c r="E929" s="7"/>
    </row>
    <row r="930" ht="12.75" customHeight="1">
      <c r="E930" s="7"/>
    </row>
    <row r="931" ht="12.75" customHeight="1">
      <c r="E931" s="7"/>
    </row>
    <row r="932" ht="12.75" customHeight="1">
      <c r="E932" s="7"/>
    </row>
    <row r="933" ht="12.75" customHeight="1">
      <c r="E933" s="7"/>
    </row>
    <row r="934" ht="12.75" customHeight="1">
      <c r="E934" s="7"/>
    </row>
    <row r="935" ht="12.75" customHeight="1">
      <c r="E935" s="7"/>
    </row>
    <row r="936" ht="12.75" customHeight="1">
      <c r="E936" s="7"/>
    </row>
    <row r="937" ht="12.75" customHeight="1">
      <c r="E937" s="7"/>
    </row>
    <row r="938" ht="12.75" customHeight="1">
      <c r="E938" s="7"/>
    </row>
    <row r="939" ht="12.75" customHeight="1">
      <c r="E939" s="7"/>
    </row>
    <row r="940" ht="12.75" customHeight="1">
      <c r="E940" s="7"/>
    </row>
    <row r="941" ht="12.75" customHeight="1">
      <c r="E941" s="7"/>
    </row>
    <row r="942" ht="12.75" customHeight="1">
      <c r="E942" s="7"/>
    </row>
    <row r="943" ht="12.75" customHeight="1">
      <c r="E943" s="7"/>
    </row>
    <row r="944" ht="12.75" customHeight="1">
      <c r="E944" s="7"/>
    </row>
    <row r="945" ht="12.75" customHeight="1">
      <c r="E945" s="7"/>
    </row>
    <row r="946" ht="12.75" customHeight="1">
      <c r="E946" s="7"/>
    </row>
    <row r="947" ht="12.75" customHeight="1">
      <c r="E947" s="7"/>
    </row>
    <row r="948" ht="12.75" customHeight="1">
      <c r="E948" s="7"/>
    </row>
    <row r="949" ht="12.75" customHeight="1">
      <c r="E949" s="7"/>
    </row>
    <row r="950" ht="12.75" customHeight="1">
      <c r="E950" s="7"/>
    </row>
    <row r="951" ht="12.75" customHeight="1">
      <c r="E951" s="7"/>
    </row>
    <row r="952" ht="12.75" customHeight="1">
      <c r="E952" s="7"/>
    </row>
    <row r="953" ht="12.75" customHeight="1">
      <c r="E953" s="7"/>
    </row>
    <row r="954" ht="12.75" customHeight="1">
      <c r="E954" s="7"/>
    </row>
    <row r="955" ht="12.75" customHeight="1">
      <c r="E955" s="7"/>
    </row>
    <row r="956" ht="12.75" customHeight="1">
      <c r="E956" s="7"/>
    </row>
    <row r="957" ht="12.75" customHeight="1">
      <c r="E957" s="7"/>
    </row>
    <row r="958" ht="12.75" customHeight="1">
      <c r="E958" s="7"/>
    </row>
    <row r="959" ht="12.75" customHeight="1">
      <c r="E959" s="7"/>
    </row>
    <row r="960" ht="12.75" customHeight="1">
      <c r="E960" s="7"/>
    </row>
    <row r="961" ht="12.75" customHeight="1">
      <c r="E961" s="7"/>
    </row>
    <row r="962" ht="12.75" customHeight="1">
      <c r="E962" s="7"/>
    </row>
    <row r="963" ht="12.75" customHeight="1">
      <c r="E963" s="7"/>
    </row>
    <row r="964" ht="12.75" customHeight="1">
      <c r="E964" s="7"/>
    </row>
    <row r="965" ht="12.75" customHeight="1">
      <c r="E965" s="7"/>
    </row>
    <row r="966" ht="12.75" customHeight="1">
      <c r="E966" s="7"/>
    </row>
    <row r="967" ht="12.75" customHeight="1">
      <c r="E967" s="7"/>
    </row>
    <row r="968" ht="12.75" customHeight="1">
      <c r="E968" s="7"/>
    </row>
    <row r="969" ht="12.75" customHeight="1">
      <c r="E969" s="7"/>
    </row>
    <row r="970" ht="12.75" customHeight="1">
      <c r="E970" s="7"/>
    </row>
    <row r="971" ht="12.75" customHeight="1">
      <c r="E971" s="7"/>
    </row>
    <row r="972" ht="12.75" customHeight="1">
      <c r="E972" s="7"/>
    </row>
    <row r="973" ht="12.75" customHeight="1">
      <c r="E973" s="7"/>
    </row>
    <row r="974" ht="12.75" customHeight="1">
      <c r="E974" s="7"/>
    </row>
    <row r="975" ht="12.75" customHeight="1">
      <c r="E975" s="7"/>
    </row>
    <row r="976" ht="12.75" customHeight="1">
      <c r="E976" s="7"/>
    </row>
    <row r="977" ht="12.75" customHeight="1">
      <c r="E977" s="7"/>
    </row>
    <row r="978" ht="12.75" customHeight="1">
      <c r="E978" s="7"/>
    </row>
    <row r="979" ht="12.75" customHeight="1">
      <c r="E979" s="7"/>
    </row>
    <row r="980" ht="12.75" customHeight="1">
      <c r="E980" s="7"/>
    </row>
    <row r="981" ht="12.75" customHeight="1">
      <c r="E981" s="7"/>
    </row>
    <row r="982" ht="12.75" customHeight="1">
      <c r="E982" s="7"/>
    </row>
    <row r="983" ht="12.75" customHeight="1">
      <c r="E983" s="7"/>
    </row>
    <row r="984" ht="12.75" customHeight="1">
      <c r="E984" s="7"/>
    </row>
    <row r="985" ht="12.75" customHeight="1">
      <c r="E985" s="7"/>
    </row>
    <row r="986" ht="12.75" customHeight="1">
      <c r="E986" s="7"/>
    </row>
    <row r="987" ht="12.75" customHeight="1">
      <c r="E987" s="7"/>
    </row>
    <row r="988" ht="12.75" customHeight="1">
      <c r="E988" s="7"/>
    </row>
    <row r="989" ht="12.75" customHeight="1">
      <c r="E989" s="7"/>
    </row>
    <row r="990" ht="12.75" customHeight="1">
      <c r="E990" s="7"/>
    </row>
    <row r="991" ht="12.75" customHeight="1">
      <c r="E991" s="7"/>
    </row>
    <row r="992" ht="12.75" customHeight="1">
      <c r="E992" s="7"/>
    </row>
    <row r="993" ht="12.75" customHeight="1">
      <c r="E993" s="7"/>
    </row>
    <row r="994" ht="12.75" customHeight="1">
      <c r="E994" s="7"/>
    </row>
    <row r="995" ht="12.75" customHeight="1">
      <c r="E995" s="7"/>
    </row>
    <row r="996" ht="12.75" customHeight="1">
      <c r="E996" s="7"/>
    </row>
    <row r="997" ht="12.75" customHeight="1">
      <c r="E997" s="7"/>
    </row>
    <row r="998" ht="12.75" customHeight="1">
      <c r="E998" s="7"/>
    </row>
    <row r="999" ht="12.75" customHeight="1">
      <c r="E999" s="7"/>
    </row>
    <row r="1000" ht="12.75" customHeight="1">
      <c r="E1000" s="7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2002-06-11T22:04:06Z</dcterms:created>
  <dc:creator>JEvans</dc:creator>
</cp:coreProperties>
</file>